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lho\palestras\2025 - TJ em socorro da Democracia\"/>
    </mc:Choice>
  </mc:AlternateContent>
  <bookViews>
    <workbookView xWindow="0" yWindow="0" windowWidth="19200" windowHeight="11160" firstSheet="2" activeTab="7"/>
  </bookViews>
  <sheets>
    <sheet name="união europeia" sheetId="10" r:id="rId1"/>
    <sheet name="Distritos Eleitorais" sheetId="9" r:id="rId2"/>
    <sheet name="Coimbra - 2024 - Legisl" sheetId="2" r:id="rId3"/>
    <sheet name="Castelo Branco - Concelhos" sheetId="11" r:id="rId4"/>
    <sheet name="Lisboa - 2024 - Legisl" sheetId="8" r:id="rId5"/>
    <sheet name="Portalegre - 2024 - Legisl" sheetId="7" r:id="rId6"/>
    <sheet name="Total Nacional 2024 - Legisl" sheetId="5" r:id="rId7"/>
    <sheet name="Sheet1" sheetId="12" r:id="rId8"/>
  </sheets>
  <definedNames>
    <definedName name="solver_adj" localSheetId="3" hidden="1">'Castelo Branco - Concelhos'!$D$13:$AN$13</definedName>
    <definedName name="solver_cvg" localSheetId="3" hidden="1">0.0001</definedName>
    <definedName name="solver_drv" localSheetId="3" hidden="1">2</definedName>
    <definedName name="solver_eng" localSheetId="3" hidden="1">2</definedName>
    <definedName name="solver_est" localSheetId="3" hidden="1">1</definedName>
    <definedName name="solver_itr" localSheetId="3" hidden="1">2147483647</definedName>
    <definedName name="solver_lhs1" localSheetId="3" hidden="1">'Castelo Branco - Concelhos'!$AO$13</definedName>
    <definedName name="solver_lhs2" localSheetId="3" hidden="1">'Castelo Branco - Concelhos'!$AO$2:$AO$12</definedName>
    <definedName name="solver_lhs3" localSheetId="3" hidden="1">'Castelo Branco - Concelhos'!$D$13:$AN$13</definedName>
    <definedName name="solver_mip" localSheetId="3" hidden="1">2147483647</definedName>
    <definedName name="solver_mni" localSheetId="3" hidden="1">30</definedName>
    <definedName name="solver_mrt" localSheetId="3" hidden="1">0.075</definedName>
    <definedName name="solver_msl" localSheetId="3" hidden="1">2</definedName>
    <definedName name="solver_neg" localSheetId="3" hidden="1">1</definedName>
    <definedName name="solver_nod" localSheetId="3" hidden="1">2147483647</definedName>
    <definedName name="solver_num" localSheetId="3" hidden="1">3</definedName>
    <definedName name="solver_nwt" localSheetId="3" hidden="1">1</definedName>
    <definedName name="solver_opt" localSheetId="3" hidden="1">'Castelo Branco - Concelhos'!$AO$1</definedName>
    <definedName name="solver_pre" localSheetId="3" hidden="1">0.000001</definedName>
    <definedName name="solver_rbv" localSheetId="3" hidden="1">2</definedName>
    <definedName name="solver_rel1" localSheetId="3" hidden="1">2</definedName>
    <definedName name="solver_rel2" localSheetId="3" hidden="1">2</definedName>
    <definedName name="solver_rel3" localSheetId="3" hidden="1">5</definedName>
    <definedName name="solver_rhs1" localSheetId="3" hidden="1">'Castelo Branco - Concelhos'!$B$15</definedName>
    <definedName name="solver_rhs2" localSheetId="3" hidden="1">1</definedName>
    <definedName name="solver_rhs3" localSheetId="3" hidden="1">"binary"</definedName>
    <definedName name="solver_rlx" localSheetId="3" hidden="1">2</definedName>
    <definedName name="solver_rsd" localSheetId="3" hidden="1">0</definedName>
    <definedName name="solver_scl" localSheetId="3" hidden="1">2</definedName>
    <definedName name="solver_sho" localSheetId="3" hidden="1">2</definedName>
    <definedName name="solver_ssz" localSheetId="3" hidden="1">100</definedName>
    <definedName name="solver_tim" localSheetId="3" hidden="1">2147483647</definedName>
    <definedName name="solver_tol" localSheetId="3" hidden="1">0.01</definedName>
    <definedName name="solver_typ" localSheetId="3" hidden="1">2</definedName>
    <definedName name="solver_val" localSheetId="3" hidden="1">0</definedName>
    <definedName name="solver_ver" localSheetId="3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2" l="1"/>
  <c r="AO13" i="11" l="1"/>
  <c r="AO12" i="11"/>
  <c r="AO11" i="11"/>
  <c r="AO10" i="11"/>
  <c r="AO9" i="11"/>
  <c r="AO8" i="11"/>
  <c r="AO7" i="11"/>
  <c r="AO6" i="11"/>
  <c r="AO5" i="11"/>
  <c r="AO4" i="11"/>
  <c r="AO3" i="11"/>
  <c r="AO2" i="11"/>
  <c r="AO1" i="11"/>
  <c r="B14" i="11"/>
  <c r="B16" i="11" s="1"/>
  <c r="AN1" i="11" l="1"/>
  <c r="AM1" i="11"/>
  <c r="AL1" i="11"/>
  <c r="AD1" i="11"/>
  <c r="V1" i="11"/>
  <c r="N1" i="11"/>
  <c r="F1" i="11"/>
  <c r="D1" i="11"/>
  <c r="S1" i="11"/>
  <c r="AH1" i="11"/>
  <c r="R1" i="11"/>
  <c r="AK1" i="11"/>
  <c r="AC1" i="11"/>
  <c r="U1" i="11"/>
  <c r="M1" i="11"/>
  <c r="E1" i="11"/>
  <c r="AB1" i="11"/>
  <c r="T1" i="11"/>
  <c r="AI1" i="11"/>
  <c r="AA1" i="11"/>
  <c r="Y1" i="11"/>
  <c r="Q1" i="11"/>
  <c r="AF1" i="11"/>
  <c r="P1" i="11"/>
  <c r="O1" i="11"/>
  <c r="AJ1" i="11"/>
  <c r="L1" i="11"/>
  <c r="K1" i="11"/>
  <c r="Z1" i="11"/>
  <c r="J1" i="11"/>
  <c r="I1" i="11"/>
  <c r="X1" i="11"/>
  <c r="AE1" i="11"/>
  <c r="G1" i="11"/>
  <c r="AG1" i="11"/>
  <c r="H1" i="11"/>
  <c r="W1" i="11"/>
  <c r="D14" i="10"/>
  <c r="D13" i="10"/>
  <c r="D12" i="10"/>
  <c r="D11" i="10"/>
  <c r="D10" i="10"/>
  <c r="D9" i="10"/>
  <c r="D8" i="10"/>
  <c r="D7" i="10"/>
  <c r="D6" i="10"/>
  <c r="D5" i="10"/>
  <c r="D4" i="10"/>
  <c r="D3" i="10"/>
  <c r="D2" i="10"/>
  <c r="F22" i="9" l="1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D2" i="9" l="1"/>
  <c r="C2" i="9"/>
  <c r="B2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2" i="8" l="1"/>
  <c r="I21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D8" i="7"/>
  <c r="I7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  <c r="D15" i="2"/>
  <c r="I14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E6" i="5"/>
  <c r="D6" i="5"/>
</calcChain>
</file>

<file path=xl/sharedStrings.xml><?xml version="1.0" encoding="utf-8"?>
<sst xmlns="http://schemas.openxmlformats.org/spreadsheetml/2006/main" count="235" uniqueCount="110">
  <si>
    <t>PS</t>
  </si>
  <si>
    <t>IL</t>
  </si>
  <si>
    <t>CH</t>
  </si>
  <si>
    <t>L</t>
  </si>
  <si>
    <t>PAN</t>
  </si>
  <si>
    <t>PPD/PSD.CDS-PP</t>
  </si>
  <si>
    <t>PCP-PEV</t>
  </si>
  <si>
    <t>B.E.</t>
  </si>
  <si>
    <t>PCTP/MRPP</t>
  </si>
  <si>
    <t>PPM</t>
  </si>
  <si>
    <t>ADN</t>
  </si>
  <si>
    <t>JPP</t>
  </si>
  <si>
    <t>ND</t>
  </si>
  <si>
    <t>PTP</t>
  </si>
  <si>
    <t>PPD/PSD.CDS-PP.PPM</t>
  </si>
  <si>
    <t>R.I.R.</t>
  </si>
  <si>
    <t>VP</t>
  </si>
  <si>
    <t>E</t>
  </si>
  <si>
    <t>MPT.A</t>
  </si>
  <si>
    <t>NC</t>
  </si>
  <si>
    <t>Resultados Globais 2024 - Território Nacional e Estrangeiro</t>
  </si>
  <si>
    <t>Freguesias Apuradas</t>
  </si>
  <si>
    <t>3 092 | 3 092</t>
  </si>
  <si>
    <t>Consulados Apurados</t>
  </si>
  <si>
    <t>24 | 24</t>
  </si>
  <si>
    <t>Votação</t>
  </si>
  <si>
    <t>Abstenção</t>
  </si>
  <si>
    <t>NºInscritos</t>
  </si>
  <si>
    <t>NºVotantes</t>
  </si>
  <si>
    <t>Votantes</t>
  </si>
  <si>
    <t>Brancos</t>
  </si>
  <si>
    <t>Nulos</t>
  </si>
  <si>
    <t>%</t>
  </si>
  <si>
    <t>PSD/CDS/PPM</t>
  </si>
  <si>
    <t># seats</t>
  </si>
  <si>
    <t># votes</t>
  </si>
  <si>
    <t xml:space="preserve">Isso significa </t>
  </si>
  <si>
    <t>Um partido que não tenha eleito qq deputado precisaria de pelo menos</t>
  </si>
  <si>
    <t>votos para o conseguir</t>
  </si>
  <si>
    <t>de todos os votantes</t>
  </si>
  <si>
    <t>Circ Naci</t>
  </si>
  <si>
    <t>Lisboa</t>
  </si>
  <si>
    <t>Porto</t>
  </si>
  <si>
    <t>Braga</t>
  </si>
  <si>
    <t>Setúbal</t>
  </si>
  <si>
    <t>Viseu</t>
  </si>
  <si>
    <t>Castelo Branco</t>
  </si>
  <si>
    <t>Viana do Castelo</t>
  </si>
  <si>
    <t>Vila Real</t>
  </si>
  <si>
    <t>Bragança</t>
  </si>
  <si>
    <t xml:space="preserve">Aveiro </t>
  </si>
  <si>
    <t xml:space="preserve">Guarda </t>
  </si>
  <si>
    <t>Coimbra</t>
  </si>
  <si>
    <t xml:space="preserve">Leiria </t>
  </si>
  <si>
    <t>Santarém</t>
  </si>
  <si>
    <t>Portalegre</t>
  </si>
  <si>
    <t>Évora</t>
  </si>
  <si>
    <t xml:space="preserve">Beja </t>
  </si>
  <si>
    <t>Faro</t>
  </si>
  <si>
    <t>Madeira</t>
  </si>
  <si>
    <t>Açores</t>
  </si>
  <si>
    <t>Europa</t>
  </si>
  <si>
    <t>#seats</t>
  </si>
  <si>
    <t>#2022</t>
  </si>
  <si>
    <t>c</t>
  </si>
  <si>
    <t>Adams</t>
  </si>
  <si>
    <t>Webster</t>
  </si>
  <si>
    <t>Dean</t>
  </si>
  <si>
    <t>D'Hondt</t>
  </si>
  <si>
    <t>Huntington-Hill</t>
  </si>
  <si>
    <t>q_i</t>
  </si>
  <si>
    <t xml:space="preserve">% </t>
  </si>
  <si>
    <t>Fora da Europa</t>
  </si>
  <si>
    <t>V em 2018</t>
  </si>
  <si>
    <t>M</t>
  </si>
  <si>
    <t>V/M</t>
  </si>
  <si>
    <t>India (Lok Sabha)</t>
  </si>
  <si>
    <t>USA (House Representatives)</t>
  </si>
  <si>
    <t>Russia (Duma)</t>
  </si>
  <si>
    <t>Germany (Bundestag)</t>
  </si>
  <si>
    <t>France (Assemblée Nationale)</t>
  </si>
  <si>
    <t>UK (House of Commons)</t>
  </si>
  <si>
    <t>Italy (Camera dei Deputati)</t>
  </si>
  <si>
    <t>Spain (Congreso de los Diputatos)</t>
  </si>
  <si>
    <t>Poland (Sejm)</t>
  </si>
  <si>
    <t>Netherlands (Tweede Kamer)</t>
  </si>
  <si>
    <t>Sweden (Riksdag)</t>
  </si>
  <si>
    <t>Austria (Nationalrat)</t>
  </si>
  <si>
    <t>Portugal (Parlamento Nacional)</t>
  </si>
  <si>
    <t>Belmonte</t>
  </si>
  <si>
    <t>Covilhã</t>
  </si>
  <si>
    <t>Penamacor</t>
  </si>
  <si>
    <t>Fundão</t>
  </si>
  <si>
    <t>Idanha-a-Nova</t>
  </si>
  <si>
    <t>Oleiros</t>
  </si>
  <si>
    <t>Vila Velha Rodão</t>
  </si>
  <si>
    <t>Proença-a-Nova</t>
  </si>
  <si>
    <t>Sertã</t>
  </si>
  <si>
    <t>Vilar de Rei</t>
  </si>
  <si>
    <t>#Mandatos</t>
  </si>
  <si>
    <t>p</t>
  </si>
  <si>
    <t>bar p</t>
  </si>
  <si>
    <t>X</t>
  </si>
  <si>
    <t>#2024</t>
  </si>
  <si>
    <t>#2025</t>
  </si>
  <si>
    <t>1/2</t>
  </si>
  <si>
    <t>2/3</t>
  </si>
  <si>
    <t>&amp;</t>
  </si>
  <si>
    <t>\\</t>
  </si>
  <si>
    <t>\hline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</si>
</sst>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%"/>
    <numFmt numFmtId="165" formatCode="0.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sz val="10"/>
      <color rgb="FF202122"/>
      <name val="Arial"/>
      <family val="2"/>
    </font>
    <font>
      <sz val="11"/>
      <color rgb="FF50595E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10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 vertical="center" wrapText="1"/>
    </xf>
    <xf numFmtId="2" fontId="3" fillId="2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4" borderId="0" xfId="0" applyNumberFormat="1" applyFill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164" fontId="2" fillId="0" borderId="0" xfId="1" applyNumberFormat="1" applyFont="1"/>
    <xf numFmtId="3" fontId="3" fillId="3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1" fontId="0" fillId="0" borderId="0" xfId="0" applyNumberFormat="1"/>
    <xf numFmtId="1" fontId="0" fillId="3" borderId="0" xfId="0" applyNumberFormat="1" applyFill="1"/>
    <xf numFmtId="3" fontId="3" fillId="3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0" fillId="4" borderId="0" xfId="0" applyNumberFormat="1" applyFill="1"/>
    <xf numFmtId="0" fontId="2" fillId="3" borderId="1" xfId="0" applyFont="1" applyFill="1" applyBorder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165" fontId="4" fillId="6" borderId="0" xfId="0" applyNumberFormat="1" applyFont="1" applyFill="1" applyAlignment="1">
      <alignment horizontal="center"/>
    </xf>
    <xf numFmtId="3" fontId="4" fillId="0" borderId="0" xfId="0" applyNumberFormat="1" applyFont="1"/>
    <xf numFmtId="3" fontId="4" fillId="0" borderId="1" xfId="0" applyNumberFormat="1" applyFont="1" applyBorder="1"/>
    <xf numFmtId="3" fontId="4" fillId="5" borderId="0" xfId="0" applyNumberFormat="1" applyFont="1" applyFill="1" applyAlignment="1">
      <alignment horizontal="center"/>
    </xf>
    <xf numFmtId="3" fontId="4" fillId="7" borderId="1" xfId="0" applyNumberFormat="1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6" fontId="4" fillId="6" borderId="1" xfId="1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Font="1" applyBorder="1" applyAlignment="1">
      <alignment horizontal="right"/>
    </xf>
    <xf numFmtId="0" fontId="0" fillId="8" borderId="1" xfId="0" applyFill="1" applyBorder="1"/>
    <xf numFmtId="3" fontId="0" fillId="8" borderId="1" xfId="0" applyNumberFormat="1" applyFont="1" applyFill="1" applyBorder="1" applyAlignment="1">
      <alignment horizontal="right"/>
    </xf>
    <xf numFmtId="0" fontId="0" fillId="8" borderId="0" xfId="0" applyFill="1"/>
    <xf numFmtId="3" fontId="6" fillId="8" borderId="1" xfId="0" applyNumberFormat="1" applyFont="1" applyFill="1" applyBorder="1" applyAlignment="1">
      <alignment horizontal="right"/>
    </xf>
    <xf numFmtId="3" fontId="0" fillId="0" borderId="0" xfId="0" applyNumberFormat="1" applyAlignment="1"/>
    <xf numFmtId="0" fontId="0" fillId="3" borderId="3" xfId="0" applyFill="1" applyBorder="1"/>
    <xf numFmtId="0" fontId="0" fillId="3" borderId="4" xfId="0" applyFill="1" applyBorder="1"/>
    <xf numFmtId="0" fontId="0" fillId="3" borderId="6" xfId="0" applyFill="1" applyBorder="1"/>
    <xf numFmtId="0" fontId="0" fillId="6" borderId="0" xfId="0" applyFill="1" applyBorder="1"/>
    <xf numFmtId="0" fontId="7" fillId="4" borderId="5" xfId="0" applyFont="1" applyFill="1" applyBorder="1"/>
    <xf numFmtId="0" fontId="7" fillId="9" borderId="5" xfId="0" applyFont="1" applyFill="1" applyBorder="1"/>
    <xf numFmtId="0" fontId="7" fillId="4" borderId="7" xfId="0" applyFont="1" applyFill="1" applyBorder="1"/>
    <xf numFmtId="0" fontId="0" fillId="10" borderId="0" xfId="0" applyFill="1"/>
    <xf numFmtId="0" fontId="2" fillId="3" borderId="0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10" borderId="0" xfId="0" applyFill="1" applyAlignment="1">
      <alignment horizontal="center"/>
    </xf>
    <xf numFmtId="49" fontId="8" fillId="0" borderId="0" xfId="2" applyNumberFormat="1" applyAlignment="1">
      <alignment horizontal="center"/>
    </xf>
    <xf numFmtId="0" fontId="8" fillId="0" borderId="0" xfId="2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4" name="Picture 3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714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5" name="Picture 4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714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7" name="Picture 6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905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8" name="Picture 7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905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10" name="Picture 9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2095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11" name="Picture 10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095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13" name="Picture 12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2286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14" name="Picture 13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286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16" name="Picture 15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17" name="Picture 16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476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19" name="Picture 18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20" name="Picture 19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667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22" name="Picture 21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2857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23" name="Picture 22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857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25" name="Picture 24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048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26" name="Picture 25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3048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28" name="Picture 27" descr="Baix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429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29" name="Picture 28" descr="Estável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3429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31" name="Picture 30" descr="Baix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619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32" name="Picture 31" descr="Baix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3619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34" name="Picture 33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810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35" name="Picture 34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3810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37" name="Picture 36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400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38" name="Picture 37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4000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40" name="Picture 39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41" name="Picture 40" descr="Aumen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4191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43" name="Picture 42" descr="Baix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4572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44" name="Picture 43" descr="Baix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45720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46" name="Picture 45" descr="Baix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4762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</xdr:colOff>
      <xdr:row>24</xdr:row>
      <xdr:rowOff>104775</xdr:rowOff>
    </xdr:to>
    <xdr:pic>
      <xdr:nvPicPr>
        <xdr:cNvPr id="47" name="Picture 46" descr="Baix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47625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4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="200" zoomScaleNormal="200" workbookViewId="0">
      <selection activeCell="D10" sqref="D10"/>
    </sheetView>
  </sheetViews>
  <sheetFormatPr defaultRowHeight="15" x14ac:dyDescent="0.25"/>
  <cols>
    <col min="1" max="1" width="30.42578125" customWidth="1"/>
    <col min="2" max="2" width="13" style="42" customWidth="1"/>
    <col min="3" max="3" width="9.28515625" style="42" bestFit="1" customWidth="1"/>
    <col min="4" max="4" width="10.5703125" style="42" bestFit="1" customWidth="1"/>
  </cols>
  <sheetData>
    <row r="1" spans="1:4" s="3" customFormat="1" x14ac:dyDescent="0.25">
      <c r="A1" s="43"/>
      <c r="B1" s="44" t="s">
        <v>73</v>
      </c>
      <c r="C1" s="44" t="s">
        <v>74</v>
      </c>
      <c r="D1" s="44" t="s">
        <v>75</v>
      </c>
    </row>
    <row r="2" spans="1:4" s="49" customFormat="1" x14ac:dyDescent="0.25">
      <c r="A2" s="47" t="s">
        <v>76</v>
      </c>
      <c r="B2" s="48">
        <v>1352617330</v>
      </c>
      <c r="C2" s="48">
        <v>552</v>
      </c>
      <c r="D2" s="48">
        <f>B2/C2</f>
        <v>2450393.7137681157</v>
      </c>
    </row>
    <row r="3" spans="1:4" x14ac:dyDescent="0.25">
      <c r="A3" s="45" t="s">
        <v>77</v>
      </c>
      <c r="B3" s="46">
        <v>327167430</v>
      </c>
      <c r="C3" s="46">
        <v>435</v>
      </c>
      <c r="D3" s="46">
        <f t="shared" ref="D3:D14" si="0">B3/C3</f>
        <v>752109.03448275861</v>
      </c>
    </row>
    <row r="4" spans="1:4" s="49" customFormat="1" x14ac:dyDescent="0.25">
      <c r="A4" s="47" t="s">
        <v>78</v>
      </c>
      <c r="B4" s="48">
        <v>144478050</v>
      </c>
      <c r="C4" s="48">
        <v>450</v>
      </c>
      <c r="D4" s="48">
        <f t="shared" si="0"/>
        <v>321062.33333333331</v>
      </c>
    </row>
    <row r="5" spans="1:4" x14ac:dyDescent="0.25">
      <c r="A5" s="45" t="s">
        <v>79</v>
      </c>
      <c r="B5" s="46">
        <v>82927240</v>
      </c>
      <c r="C5" s="46">
        <v>709</v>
      </c>
      <c r="D5" s="46">
        <f t="shared" si="0"/>
        <v>116963.66713681241</v>
      </c>
    </row>
    <row r="6" spans="1:4" s="49" customFormat="1" x14ac:dyDescent="0.25">
      <c r="A6" s="47" t="s">
        <v>80</v>
      </c>
      <c r="B6" s="48">
        <v>66987240</v>
      </c>
      <c r="C6" s="48">
        <v>577</v>
      </c>
      <c r="D6" s="48">
        <f t="shared" si="0"/>
        <v>116095.73656845753</v>
      </c>
    </row>
    <row r="7" spans="1:4" x14ac:dyDescent="0.25">
      <c r="A7" s="45" t="s">
        <v>81</v>
      </c>
      <c r="B7" s="46">
        <v>66488990</v>
      </c>
      <c r="C7" s="46">
        <v>650</v>
      </c>
      <c r="D7" s="46">
        <f t="shared" si="0"/>
        <v>102290.75384615385</v>
      </c>
    </row>
    <row r="8" spans="1:4" s="49" customFormat="1" x14ac:dyDescent="0.25">
      <c r="A8" s="47" t="s">
        <v>82</v>
      </c>
      <c r="B8" s="48">
        <v>60431280</v>
      </c>
      <c r="C8" s="48">
        <v>400</v>
      </c>
      <c r="D8" s="48">
        <f t="shared" si="0"/>
        <v>151078.20000000001</v>
      </c>
    </row>
    <row r="9" spans="1:4" x14ac:dyDescent="0.25">
      <c r="A9" s="45" t="s">
        <v>83</v>
      </c>
      <c r="B9" s="46">
        <v>46723750</v>
      </c>
      <c r="C9" s="46">
        <v>350</v>
      </c>
      <c r="D9" s="46">
        <f t="shared" si="0"/>
        <v>133496.42857142858</v>
      </c>
    </row>
    <row r="10" spans="1:4" s="49" customFormat="1" x14ac:dyDescent="0.25">
      <c r="A10" s="47" t="s">
        <v>84</v>
      </c>
      <c r="B10" s="48">
        <v>37978550</v>
      </c>
      <c r="C10" s="48">
        <v>460</v>
      </c>
      <c r="D10" s="48">
        <f t="shared" si="0"/>
        <v>82562.065217391311</v>
      </c>
    </row>
    <row r="11" spans="1:4" x14ac:dyDescent="0.25">
      <c r="A11" s="45" t="s">
        <v>85</v>
      </c>
      <c r="B11" s="46">
        <v>17231020</v>
      </c>
      <c r="C11" s="46">
        <v>150</v>
      </c>
      <c r="D11" s="46">
        <f t="shared" si="0"/>
        <v>114873.46666666666</v>
      </c>
    </row>
    <row r="12" spans="1:4" s="49" customFormat="1" x14ac:dyDescent="0.25">
      <c r="A12" s="47" t="s">
        <v>86</v>
      </c>
      <c r="B12" s="48">
        <v>10183170</v>
      </c>
      <c r="C12" s="48">
        <v>349</v>
      </c>
      <c r="D12" s="48">
        <f t="shared" si="0"/>
        <v>29178.137535816619</v>
      </c>
    </row>
    <row r="13" spans="1:4" x14ac:dyDescent="0.25">
      <c r="A13" s="45" t="s">
        <v>87</v>
      </c>
      <c r="B13" s="46">
        <v>8847040</v>
      </c>
      <c r="C13" s="46">
        <v>183</v>
      </c>
      <c r="D13" s="46">
        <f t="shared" si="0"/>
        <v>48344.480874316941</v>
      </c>
    </row>
    <row r="14" spans="1:4" s="49" customFormat="1" x14ac:dyDescent="0.25">
      <c r="A14" s="47" t="s">
        <v>88</v>
      </c>
      <c r="B14" s="50">
        <v>10525347</v>
      </c>
      <c r="C14" s="48">
        <v>230</v>
      </c>
      <c r="D14" s="48">
        <f t="shared" si="0"/>
        <v>45762.378260869562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170" zoomScaleNormal="170" workbookViewId="0">
      <selection activeCell="I3" sqref="I3"/>
    </sheetView>
  </sheetViews>
  <sheetFormatPr defaultRowHeight="12.75" x14ac:dyDescent="0.2"/>
  <cols>
    <col min="1" max="1" width="21.28515625" style="28" customWidth="1"/>
    <col min="2" max="2" width="9.140625" style="28"/>
    <col min="3" max="3" width="12.28515625" style="28" bestFit="1" customWidth="1"/>
    <col min="4" max="4" width="9.85546875" style="29" customWidth="1"/>
    <col min="5" max="7" width="9.85546875" style="34" customWidth="1"/>
    <col min="8" max="9" width="9.140625" style="28"/>
    <col min="10" max="10" width="9.85546875" style="28" customWidth="1"/>
    <col min="11" max="16384" width="9.140625" style="28"/>
  </cols>
  <sheetData>
    <row r="1" spans="1:12" x14ac:dyDescent="0.2">
      <c r="B1" s="28" t="s">
        <v>62</v>
      </c>
      <c r="C1" s="28" t="s">
        <v>63</v>
      </c>
      <c r="D1" s="29" t="s">
        <v>64</v>
      </c>
      <c r="E1" s="34" t="s">
        <v>70</v>
      </c>
      <c r="F1" s="34" t="s">
        <v>71</v>
      </c>
      <c r="H1" s="28" t="s">
        <v>65</v>
      </c>
      <c r="I1" s="28" t="s">
        <v>68</v>
      </c>
      <c r="J1" s="28" t="s">
        <v>67</v>
      </c>
      <c r="K1" s="28" t="s">
        <v>69</v>
      </c>
      <c r="L1" s="28" t="s">
        <v>66</v>
      </c>
    </row>
    <row r="2" spans="1:12" x14ac:dyDescent="0.2">
      <c r="B2" s="31">
        <f>SUM(B3:B22)</f>
        <v>226</v>
      </c>
      <c r="C2" s="35">
        <f>SUM(C3:C22)</f>
        <v>10478012</v>
      </c>
      <c r="D2" s="37">
        <f>C2/B2</f>
        <v>46362.884955752212</v>
      </c>
    </row>
    <row r="3" spans="1:12" x14ac:dyDescent="0.2">
      <c r="A3" s="32" t="s">
        <v>41</v>
      </c>
      <c r="B3" s="33">
        <v>48</v>
      </c>
      <c r="C3" s="36">
        <v>2301904</v>
      </c>
      <c r="D3" s="38">
        <f>C3/B3</f>
        <v>47956.333333333336</v>
      </c>
      <c r="E3" s="41">
        <f>($C3/$C$2)*$B$2</f>
        <v>49.64971446873701</v>
      </c>
      <c r="F3" s="40">
        <f>ABS(B3-E3)/E3</f>
        <v>3.3227068602293512E-2</v>
      </c>
      <c r="G3" s="40"/>
      <c r="H3" s="32">
        <v>48</v>
      </c>
      <c r="I3" s="32">
        <v>51</v>
      </c>
      <c r="J3" s="32">
        <v>50</v>
      </c>
      <c r="K3" s="32">
        <v>50</v>
      </c>
      <c r="L3" s="32">
        <v>50</v>
      </c>
    </row>
    <row r="4" spans="1:12" x14ac:dyDescent="0.2">
      <c r="A4" s="32" t="s">
        <v>42</v>
      </c>
      <c r="B4" s="33">
        <v>40</v>
      </c>
      <c r="C4" s="36">
        <v>1819515</v>
      </c>
      <c r="D4" s="39">
        <f t="shared" ref="D4:D22" si="0">C4/B4</f>
        <v>45487.875</v>
      </c>
      <c r="E4" s="41">
        <f t="shared" ref="E4:E22" si="1">($C4/$C$2)*$B$2</f>
        <v>39.245077215028957</v>
      </c>
      <c r="F4" s="40">
        <f t="shared" ref="F4:F22" si="2">ABS(B4-E4)/E4</f>
        <v>1.9236114145851257E-2</v>
      </c>
      <c r="G4" s="40"/>
      <c r="H4" s="32">
        <v>38</v>
      </c>
      <c r="I4" s="32">
        <v>40</v>
      </c>
      <c r="J4" s="32">
        <v>39</v>
      </c>
      <c r="K4" s="32">
        <v>39</v>
      </c>
      <c r="L4" s="32">
        <v>40</v>
      </c>
    </row>
    <row r="5" spans="1:12" x14ac:dyDescent="0.2">
      <c r="A5" s="32" t="s">
        <v>43</v>
      </c>
      <c r="B5" s="33">
        <v>19</v>
      </c>
      <c r="C5" s="36">
        <v>854416</v>
      </c>
      <c r="D5" s="39">
        <f t="shared" si="0"/>
        <v>44969.26315789474</v>
      </c>
      <c r="E5" s="41">
        <f t="shared" si="1"/>
        <v>18.428879065990763</v>
      </c>
      <c r="F5" s="40">
        <f t="shared" si="2"/>
        <v>3.0990541093907406E-2</v>
      </c>
      <c r="G5" s="40"/>
      <c r="H5" s="32">
        <v>18</v>
      </c>
      <c r="I5" s="32">
        <v>19</v>
      </c>
      <c r="J5" s="32">
        <v>19</v>
      </c>
      <c r="K5" s="32">
        <v>19</v>
      </c>
      <c r="L5" s="32">
        <v>19</v>
      </c>
    </row>
    <row r="6" spans="1:12" x14ac:dyDescent="0.2">
      <c r="A6" s="32" t="s">
        <v>44</v>
      </c>
      <c r="B6" s="33">
        <v>18</v>
      </c>
      <c r="C6" s="36">
        <v>887928</v>
      </c>
      <c r="D6" s="39">
        <f t="shared" si="0"/>
        <v>49329.333333333336</v>
      </c>
      <c r="E6" s="41">
        <f t="shared" si="1"/>
        <v>19.151698623746565</v>
      </c>
      <c r="F6" s="40">
        <f t="shared" si="2"/>
        <v>6.0135586214715785E-2</v>
      </c>
      <c r="G6" s="40"/>
      <c r="H6" s="32">
        <v>19</v>
      </c>
      <c r="I6" s="32">
        <v>19</v>
      </c>
      <c r="J6" s="32">
        <v>19</v>
      </c>
      <c r="K6" s="32">
        <v>19</v>
      </c>
      <c r="L6" s="32">
        <v>19</v>
      </c>
    </row>
    <row r="7" spans="1:12" x14ac:dyDescent="0.2">
      <c r="A7" s="32" t="s">
        <v>50</v>
      </c>
      <c r="B7" s="33">
        <v>16</v>
      </c>
      <c r="C7" s="36">
        <v>712995</v>
      </c>
      <c r="D7" s="39">
        <f t="shared" si="0"/>
        <v>44562.1875</v>
      </c>
      <c r="E7" s="41">
        <f t="shared" si="1"/>
        <v>15.378572767429546</v>
      </c>
      <c r="F7" s="40">
        <f t="shared" si="2"/>
        <v>4.040864142390261E-2</v>
      </c>
      <c r="G7" s="40"/>
      <c r="H7" s="32">
        <v>15</v>
      </c>
      <c r="I7" s="32">
        <v>16</v>
      </c>
      <c r="J7" s="32">
        <v>15</v>
      </c>
      <c r="K7" s="32">
        <v>15</v>
      </c>
      <c r="L7" s="32">
        <v>15</v>
      </c>
    </row>
    <row r="8" spans="1:12" x14ac:dyDescent="0.2">
      <c r="A8" s="32" t="s">
        <v>53</v>
      </c>
      <c r="B8" s="33">
        <v>10</v>
      </c>
      <c r="C8" s="36">
        <v>467139</v>
      </c>
      <c r="D8" s="39">
        <f t="shared" si="0"/>
        <v>46713.9</v>
      </c>
      <c r="E8" s="41">
        <f t="shared" si="1"/>
        <v>10.075710354216048</v>
      </c>
      <c r="F8" s="40">
        <f t="shared" si="2"/>
        <v>7.5141455594113574E-3</v>
      </c>
      <c r="G8" s="40"/>
      <c r="H8" s="32">
        <v>10</v>
      </c>
      <c r="I8" s="32">
        <v>10</v>
      </c>
      <c r="J8" s="32">
        <v>10</v>
      </c>
      <c r="K8" s="32">
        <v>10</v>
      </c>
      <c r="L8" s="32">
        <v>10</v>
      </c>
    </row>
    <row r="9" spans="1:12" x14ac:dyDescent="0.2">
      <c r="A9" s="32" t="s">
        <v>52</v>
      </c>
      <c r="B9" s="33">
        <v>9</v>
      </c>
      <c r="C9" s="36">
        <v>411450</v>
      </c>
      <c r="D9" s="39">
        <f t="shared" si="0"/>
        <v>45716.666666666664</v>
      </c>
      <c r="E9" s="41">
        <f t="shared" si="1"/>
        <v>8.8745555931793181</v>
      </c>
      <c r="F9" s="40">
        <f t="shared" si="2"/>
        <v>1.4135288860784672E-2</v>
      </c>
      <c r="G9" s="40"/>
      <c r="H9" s="32">
        <v>9</v>
      </c>
      <c r="I9" s="32">
        <v>9</v>
      </c>
      <c r="J9" s="32">
        <v>9</v>
      </c>
      <c r="K9" s="32">
        <v>9</v>
      </c>
      <c r="L9" s="32">
        <v>9</v>
      </c>
    </row>
    <row r="10" spans="1:12" x14ac:dyDescent="0.2">
      <c r="A10" s="32" t="s">
        <v>54</v>
      </c>
      <c r="B10" s="33">
        <v>9</v>
      </c>
      <c r="C10" s="36">
        <v>433782</v>
      </c>
      <c r="D10" s="39">
        <f t="shared" si="0"/>
        <v>48198</v>
      </c>
      <c r="E10" s="41">
        <f t="shared" si="1"/>
        <v>9.3562339878977046</v>
      </c>
      <c r="F10" s="40">
        <f t="shared" si="2"/>
        <v>3.8074506084231484E-2</v>
      </c>
      <c r="G10" s="40"/>
      <c r="H10" s="32">
        <v>10</v>
      </c>
      <c r="I10" s="32">
        <v>9</v>
      </c>
      <c r="J10" s="32">
        <v>9</v>
      </c>
      <c r="K10" s="32">
        <v>9</v>
      </c>
      <c r="L10" s="32">
        <v>9</v>
      </c>
    </row>
    <row r="11" spans="1:12" x14ac:dyDescent="0.2">
      <c r="A11" s="32" t="s">
        <v>58</v>
      </c>
      <c r="B11" s="33">
        <v>9</v>
      </c>
      <c r="C11" s="36">
        <v>472000</v>
      </c>
      <c r="D11" s="39">
        <f t="shared" si="0"/>
        <v>52444.444444444445</v>
      </c>
      <c r="E11" s="41">
        <f t="shared" si="1"/>
        <v>10.180557151490188</v>
      </c>
      <c r="F11" s="40">
        <f t="shared" si="2"/>
        <v>0.1159619394030299</v>
      </c>
      <c r="G11" s="40"/>
      <c r="H11" s="32">
        <v>10</v>
      </c>
      <c r="I11" s="32">
        <v>10</v>
      </c>
      <c r="J11" s="32">
        <v>10</v>
      </c>
      <c r="K11" s="32">
        <v>10</v>
      </c>
      <c r="L11" s="32">
        <v>10</v>
      </c>
    </row>
    <row r="12" spans="1:12" x14ac:dyDescent="0.2">
      <c r="A12" s="32" t="s">
        <v>45</v>
      </c>
      <c r="B12" s="33">
        <v>8</v>
      </c>
      <c r="C12" s="36">
        <v>362040</v>
      </c>
      <c r="D12" s="39">
        <f t="shared" si="0"/>
        <v>45255</v>
      </c>
      <c r="E12" s="41">
        <f t="shared" si="1"/>
        <v>7.8088324388252284</v>
      </c>
      <c r="F12" s="40">
        <f t="shared" si="2"/>
        <v>2.4480940354705723E-2</v>
      </c>
      <c r="G12" s="40"/>
      <c r="H12" s="32">
        <v>8</v>
      </c>
      <c r="I12" s="32">
        <v>8</v>
      </c>
      <c r="J12" s="32">
        <v>8</v>
      </c>
      <c r="K12" s="32">
        <v>8</v>
      </c>
      <c r="L12" s="32">
        <v>8</v>
      </c>
    </row>
    <row r="13" spans="1:12" x14ac:dyDescent="0.2">
      <c r="A13" s="32" t="s">
        <v>47</v>
      </c>
      <c r="B13" s="33">
        <v>6</v>
      </c>
      <c r="C13" s="36">
        <v>232220</v>
      </c>
      <c r="D13" s="39">
        <f t="shared" si="0"/>
        <v>38703.333333333336</v>
      </c>
      <c r="E13" s="41">
        <f t="shared" si="1"/>
        <v>5.0087478426251089</v>
      </c>
      <c r="F13" s="40">
        <f t="shared" si="2"/>
        <v>0.19790418454273218</v>
      </c>
      <c r="G13" s="40"/>
      <c r="H13" s="32">
        <v>5</v>
      </c>
      <c r="I13" s="32">
        <v>5</v>
      </c>
      <c r="J13" s="32">
        <v>5</v>
      </c>
      <c r="K13" s="32">
        <v>5</v>
      </c>
      <c r="L13" s="32">
        <v>5</v>
      </c>
    </row>
    <row r="14" spans="1:12" x14ac:dyDescent="0.2">
      <c r="A14" s="32" t="s">
        <v>59</v>
      </c>
      <c r="B14" s="33">
        <v>6</v>
      </c>
      <c r="C14" s="36">
        <v>253259</v>
      </c>
      <c r="D14" s="39">
        <f t="shared" si="0"/>
        <v>42209.833333333336</v>
      </c>
      <c r="E14" s="41">
        <f t="shared" si="1"/>
        <v>5.4625375500619775</v>
      </c>
      <c r="F14" s="40">
        <f t="shared" si="2"/>
        <v>9.8390618830972526E-2</v>
      </c>
      <c r="G14" s="40"/>
      <c r="H14" s="32">
        <v>6</v>
      </c>
      <c r="I14" s="32">
        <v>5</v>
      </c>
      <c r="J14" s="32">
        <v>6</v>
      </c>
      <c r="K14" s="32">
        <v>6</v>
      </c>
      <c r="L14" s="32">
        <v>5</v>
      </c>
    </row>
    <row r="15" spans="1:12" x14ac:dyDescent="0.2">
      <c r="A15" s="32" t="s">
        <v>48</v>
      </c>
      <c r="B15" s="33">
        <v>5</v>
      </c>
      <c r="C15" s="36">
        <v>184525</v>
      </c>
      <c r="D15" s="39">
        <f t="shared" si="0"/>
        <v>36905</v>
      </c>
      <c r="E15" s="41">
        <f t="shared" si="1"/>
        <v>3.9800154838532351</v>
      </c>
      <c r="F15" s="40">
        <f t="shared" si="2"/>
        <v>0.25627651959767533</v>
      </c>
      <c r="G15" s="40"/>
      <c r="H15" s="32">
        <v>4</v>
      </c>
      <c r="I15" s="32">
        <v>4</v>
      </c>
      <c r="J15" s="32">
        <v>4</v>
      </c>
      <c r="K15" s="32">
        <v>4</v>
      </c>
      <c r="L15" s="32">
        <v>4</v>
      </c>
    </row>
    <row r="16" spans="1:12" x14ac:dyDescent="0.2">
      <c r="A16" s="32" t="s">
        <v>60</v>
      </c>
      <c r="B16" s="33">
        <v>5</v>
      </c>
      <c r="C16" s="36">
        <v>239942</v>
      </c>
      <c r="D16" s="39">
        <f t="shared" si="0"/>
        <v>47988.4</v>
      </c>
      <c r="E16" s="41">
        <f t="shared" si="1"/>
        <v>5.1753034831416498</v>
      </c>
      <c r="F16" s="40">
        <f t="shared" si="2"/>
        <v>3.3873082750160273E-2</v>
      </c>
      <c r="G16" s="40"/>
      <c r="H16" s="32">
        <v>5</v>
      </c>
      <c r="I16" s="32">
        <v>5</v>
      </c>
      <c r="J16" s="32">
        <v>5</v>
      </c>
      <c r="K16" s="32">
        <v>5</v>
      </c>
      <c r="L16" s="32">
        <v>5</v>
      </c>
    </row>
    <row r="17" spans="1:12" x14ac:dyDescent="0.2">
      <c r="A17" s="32" t="s">
        <v>46</v>
      </c>
      <c r="B17" s="33">
        <v>4</v>
      </c>
      <c r="C17" s="36">
        <v>177719</v>
      </c>
      <c r="D17" s="39">
        <f t="shared" si="0"/>
        <v>44429.75</v>
      </c>
      <c r="E17" s="41">
        <f t="shared" si="1"/>
        <v>3.8332170262832301</v>
      </c>
      <c r="F17" s="40">
        <f t="shared" si="2"/>
        <v>4.3509921972376873E-2</v>
      </c>
      <c r="G17" s="40"/>
      <c r="H17" s="32">
        <v>4</v>
      </c>
      <c r="I17" s="32">
        <v>3</v>
      </c>
      <c r="J17" s="32">
        <v>4</v>
      </c>
      <c r="K17" s="32">
        <v>4</v>
      </c>
      <c r="L17" s="32">
        <v>4</v>
      </c>
    </row>
    <row r="18" spans="1:12" x14ac:dyDescent="0.2">
      <c r="A18" s="32" t="s">
        <v>49</v>
      </c>
      <c r="B18" s="33">
        <v>3</v>
      </c>
      <c r="C18" s="36">
        <v>122218</v>
      </c>
      <c r="D18" s="39">
        <f t="shared" si="0"/>
        <v>40739.333333333336</v>
      </c>
      <c r="E18" s="41">
        <f t="shared" si="1"/>
        <v>2.6361172329254825</v>
      </c>
      <c r="F18" s="40">
        <f t="shared" si="2"/>
        <v>0.1380373992968027</v>
      </c>
      <c r="G18" s="40"/>
      <c r="H18" s="32">
        <v>3</v>
      </c>
      <c r="I18" s="32">
        <v>2</v>
      </c>
      <c r="J18" s="32">
        <v>3</v>
      </c>
      <c r="K18" s="32">
        <v>3</v>
      </c>
      <c r="L18" s="32">
        <v>3</v>
      </c>
    </row>
    <row r="19" spans="1:12" x14ac:dyDescent="0.2">
      <c r="A19" s="32" t="s">
        <v>51</v>
      </c>
      <c r="B19" s="33">
        <v>3</v>
      </c>
      <c r="C19" s="36">
        <v>141261</v>
      </c>
      <c r="D19" s="39">
        <f t="shared" si="0"/>
        <v>47087</v>
      </c>
      <c r="E19" s="41">
        <f t="shared" si="1"/>
        <v>3.0468552622386764</v>
      </c>
      <c r="F19" s="40">
        <f t="shared" si="2"/>
        <v>1.5378236970879124E-2</v>
      </c>
      <c r="G19" s="40"/>
      <c r="H19" s="32">
        <v>3</v>
      </c>
      <c r="I19" s="32">
        <v>3</v>
      </c>
      <c r="J19" s="32">
        <v>3</v>
      </c>
      <c r="K19" s="32">
        <v>3</v>
      </c>
      <c r="L19" s="32">
        <v>3</v>
      </c>
    </row>
    <row r="20" spans="1:12" x14ac:dyDescent="0.2">
      <c r="A20" s="32" t="s">
        <v>56</v>
      </c>
      <c r="B20" s="33">
        <v>3</v>
      </c>
      <c r="C20" s="36">
        <v>152853</v>
      </c>
      <c r="D20" s="39">
        <f t="shared" si="0"/>
        <v>50951</v>
      </c>
      <c r="E20" s="41">
        <f t="shared" si="1"/>
        <v>3.2968828438066304</v>
      </c>
      <c r="F20" s="40">
        <f t="shared" si="2"/>
        <v>9.0049558286349377E-2</v>
      </c>
      <c r="G20" s="40"/>
      <c r="H20" s="32">
        <v>4</v>
      </c>
      <c r="I20" s="32">
        <v>3</v>
      </c>
      <c r="J20" s="32">
        <v>3</v>
      </c>
      <c r="K20" s="32">
        <v>3</v>
      </c>
      <c r="L20" s="32">
        <v>3</v>
      </c>
    </row>
    <row r="21" spans="1:12" x14ac:dyDescent="0.2">
      <c r="A21" s="32" t="s">
        <v>57</v>
      </c>
      <c r="B21" s="33">
        <v>3</v>
      </c>
      <c r="C21" s="36">
        <v>146725</v>
      </c>
      <c r="D21" s="39">
        <f t="shared" si="0"/>
        <v>48908.333333333336</v>
      </c>
      <c r="E21" s="41">
        <f t="shared" si="1"/>
        <v>3.1647081526533851</v>
      </c>
      <c r="F21" s="40">
        <f t="shared" si="2"/>
        <v>5.2045289710297274E-2</v>
      </c>
      <c r="G21" s="40"/>
      <c r="H21" s="32">
        <v>4</v>
      </c>
      <c r="I21" s="32">
        <v>3</v>
      </c>
      <c r="J21" s="32">
        <v>3</v>
      </c>
      <c r="K21" s="32">
        <v>3</v>
      </c>
      <c r="L21" s="32">
        <v>3</v>
      </c>
    </row>
    <row r="22" spans="1:12" x14ac:dyDescent="0.2">
      <c r="A22" s="32" t="s">
        <v>55</v>
      </c>
      <c r="B22" s="33">
        <v>2</v>
      </c>
      <c r="C22" s="36">
        <v>104121</v>
      </c>
      <c r="D22" s="39">
        <f t="shared" si="0"/>
        <v>52060.5</v>
      </c>
      <c r="E22" s="41">
        <f t="shared" si="1"/>
        <v>2.2457834558693004</v>
      </c>
      <c r="F22" s="40">
        <f t="shared" si="2"/>
        <v>0.1094421883049104</v>
      </c>
      <c r="G22" s="40"/>
      <c r="H22" s="32">
        <v>3</v>
      </c>
      <c r="I22" s="32">
        <v>2</v>
      </c>
      <c r="J22" s="32">
        <v>2</v>
      </c>
      <c r="K22" s="32">
        <v>2</v>
      </c>
      <c r="L22" s="32">
        <v>2</v>
      </c>
    </row>
    <row r="23" spans="1:12" x14ac:dyDescent="0.2">
      <c r="A23" s="28" t="s">
        <v>61</v>
      </c>
      <c r="B23" s="30">
        <v>2</v>
      </c>
    </row>
    <row r="24" spans="1:12" x14ac:dyDescent="0.2">
      <c r="A24" s="28" t="s">
        <v>72</v>
      </c>
      <c r="B24" s="30">
        <v>2</v>
      </c>
    </row>
  </sheetData>
  <sortState ref="A1:M22">
    <sortCondition descending="1" ref="B1:B22"/>
  </sortState>
  <conditionalFormatting sqref="D3:D22">
    <cfRule type="cellIs" dxfId="1" priority="1" operator="lessThan">
      <formula>$D$2</formula>
    </cfRule>
    <cfRule type="cellIs" dxfId="0" priority="2" operator="greaterThan">
      <formula>$D$2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200" zoomScaleNormal="200" workbookViewId="0">
      <selection activeCell="D22" sqref="D22"/>
    </sheetView>
  </sheetViews>
  <sheetFormatPr defaultRowHeight="15" x14ac:dyDescent="0.25"/>
  <cols>
    <col min="1" max="1" width="10.85546875" style="5" customWidth="1"/>
  </cols>
  <sheetData>
    <row r="1" spans="1:16" ht="25.5" x14ac:dyDescent="0.25">
      <c r="B1" s="4" t="s">
        <v>0</v>
      </c>
      <c r="C1" s="4" t="s">
        <v>33</v>
      </c>
      <c r="D1" s="4" t="s">
        <v>2</v>
      </c>
      <c r="E1" s="4" t="s">
        <v>7</v>
      </c>
      <c r="F1" s="4" t="s">
        <v>1</v>
      </c>
      <c r="G1" s="4" t="s">
        <v>3</v>
      </c>
      <c r="H1" s="4" t="s">
        <v>6</v>
      </c>
      <c r="I1" s="4" t="s">
        <v>4</v>
      </c>
      <c r="J1" s="4" t="s">
        <v>10</v>
      </c>
      <c r="K1" s="4" t="s">
        <v>15</v>
      </c>
      <c r="L1" s="4" t="s">
        <v>12</v>
      </c>
      <c r="M1" s="4" t="s">
        <v>16</v>
      </c>
      <c r="N1" s="4" t="s">
        <v>17</v>
      </c>
      <c r="O1" s="4" t="s">
        <v>11</v>
      </c>
      <c r="P1" s="4" t="s">
        <v>18</v>
      </c>
    </row>
    <row r="2" spans="1:16" x14ac:dyDescent="0.25">
      <c r="A2" s="5" t="s">
        <v>32</v>
      </c>
      <c r="B2" s="7">
        <v>32.67</v>
      </c>
      <c r="C2" s="7">
        <v>30.58</v>
      </c>
      <c r="D2" s="7">
        <v>15.46</v>
      </c>
      <c r="E2" s="7">
        <v>5.0999999999999996</v>
      </c>
      <c r="F2" s="7">
        <v>3.96</v>
      </c>
      <c r="G2" s="7">
        <v>2.84</v>
      </c>
      <c r="H2" s="7">
        <v>2.82</v>
      </c>
      <c r="I2" s="7">
        <v>1.58</v>
      </c>
      <c r="J2" s="7">
        <v>1</v>
      </c>
      <c r="K2" s="7">
        <v>0.3</v>
      </c>
      <c r="L2" s="7">
        <v>0.24</v>
      </c>
      <c r="M2" s="7">
        <v>0.18</v>
      </c>
      <c r="N2" s="7">
        <v>0.08</v>
      </c>
      <c r="O2" s="7">
        <v>0.08</v>
      </c>
      <c r="P2" s="7">
        <v>0.06</v>
      </c>
    </row>
    <row r="3" spans="1:16" x14ac:dyDescent="0.25">
      <c r="A3" s="5" t="s">
        <v>34</v>
      </c>
      <c r="B3" s="11">
        <v>4</v>
      </c>
      <c r="C3" s="11">
        <v>3</v>
      </c>
      <c r="D3" s="11">
        <v>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</row>
    <row r="4" spans="1:16" x14ac:dyDescent="0.25">
      <c r="A4" s="6" t="s">
        <v>35</v>
      </c>
      <c r="B4" s="14">
        <v>79086</v>
      </c>
      <c r="C4" s="14">
        <v>74019</v>
      </c>
      <c r="D4" s="14">
        <v>37412</v>
      </c>
      <c r="E4" s="15">
        <v>12334</v>
      </c>
      <c r="F4" s="15">
        <v>9587</v>
      </c>
      <c r="G4" s="15">
        <v>6880</v>
      </c>
      <c r="H4" s="15">
        <v>6816</v>
      </c>
      <c r="I4" s="15">
        <v>3835</v>
      </c>
      <c r="J4" s="15">
        <v>2421</v>
      </c>
      <c r="K4" s="16">
        <v>730</v>
      </c>
      <c r="L4" s="16">
        <v>577</v>
      </c>
      <c r="M4" s="16">
        <v>427</v>
      </c>
      <c r="N4" s="16">
        <v>187</v>
      </c>
      <c r="O4" s="16">
        <v>185</v>
      </c>
      <c r="P4" s="16">
        <v>140</v>
      </c>
    </row>
    <row r="5" spans="1:16" x14ac:dyDescent="0.25">
      <c r="A5" s="5">
        <v>2</v>
      </c>
      <c r="B5" s="9">
        <f>B$4/$A5</f>
        <v>39543</v>
      </c>
      <c r="C5" s="9">
        <f t="shared" ref="C5:P12" si="0">C$4/$A5</f>
        <v>37009.5</v>
      </c>
      <c r="D5" s="10">
        <f t="shared" si="0"/>
        <v>18706</v>
      </c>
      <c r="E5" s="8">
        <f t="shared" si="0"/>
        <v>6167</v>
      </c>
      <c r="F5" s="8">
        <f t="shared" si="0"/>
        <v>4793.5</v>
      </c>
      <c r="G5" s="8">
        <f t="shared" si="0"/>
        <v>3440</v>
      </c>
      <c r="H5" s="8">
        <f t="shared" si="0"/>
        <v>3408</v>
      </c>
      <c r="I5" s="8">
        <f t="shared" si="0"/>
        <v>1917.5</v>
      </c>
      <c r="J5" s="8">
        <f t="shared" si="0"/>
        <v>1210.5</v>
      </c>
      <c r="K5" s="8">
        <f t="shared" si="0"/>
        <v>365</v>
      </c>
      <c r="L5" s="8">
        <f t="shared" si="0"/>
        <v>288.5</v>
      </c>
      <c r="M5" s="8">
        <f t="shared" si="0"/>
        <v>213.5</v>
      </c>
      <c r="N5" s="8">
        <f t="shared" si="0"/>
        <v>93.5</v>
      </c>
      <c r="O5" s="8">
        <f t="shared" si="0"/>
        <v>92.5</v>
      </c>
      <c r="P5" s="8">
        <f t="shared" si="0"/>
        <v>70</v>
      </c>
    </row>
    <row r="6" spans="1:16" x14ac:dyDescent="0.25">
      <c r="A6" s="5">
        <v>3</v>
      </c>
      <c r="B6" s="9">
        <f t="shared" ref="B6:B12" si="1">B$4/$A6</f>
        <v>26362</v>
      </c>
      <c r="C6" s="9">
        <f t="shared" si="0"/>
        <v>24673</v>
      </c>
      <c r="D6" s="8">
        <f t="shared" si="0"/>
        <v>12470.666666666666</v>
      </c>
      <c r="E6" s="8">
        <f t="shared" si="0"/>
        <v>4111.333333333333</v>
      </c>
      <c r="F6" s="8">
        <f t="shared" si="0"/>
        <v>3195.6666666666665</v>
      </c>
      <c r="G6" s="8">
        <f t="shared" si="0"/>
        <v>2293.3333333333335</v>
      </c>
      <c r="H6" s="8">
        <f t="shared" si="0"/>
        <v>2272</v>
      </c>
      <c r="I6" s="8">
        <f t="shared" si="0"/>
        <v>1278.3333333333333</v>
      </c>
      <c r="J6" s="8">
        <f t="shared" si="0"/>
        <v>807</v>
      </c>
      <c r="K6" s="8">
        <f t="shared" si="0"/>
        <v>243.33333333333334</v>
      </c>
      <c r="L6" s="8">
        <f t="shared" si="0"/>
        <v>192.33333333333334</v>
      </c>
      <c r="M6" s="8">
        <f t="shared" si="0"/>
        <v>142.33333333333334</v>
      </c>
      <c r="N6" s="8">
        <f t="shared" si="0"/>
        <v>62.333333333333336</v>
      </c>
      <c r="O6" s="8">
        <f t="shared" si="0"/>
        <v>61.666666666666664</v>
      </c>
      <c r="P6" s="8">
        <f t="shared" si="0"/>
        <v>46.666666666666664</v>
      </c>
    </row>
    <row r="7" spans="1:16" x14ac:dyDescent="0.25">
      <c r="A7" s="5">
        <v>4</v>
      </c>
      <c r="B7" s="9">
        <f t="shared" si="1"/>
        <v>19771.5</v>
      </c>
      <c r="C7" s="8">
        <f t="shared" si="0"/>
        <v>18504.75</v>
      </c>
      <c r="D7" s="8">
        <f t="shared" si="0"/>
        <v>9353</v>
      </c>
      <c r="E7" s="8">
        <f t="shared" si="0"/>
        <v>3083.5</v>
      </c>
      <c r="F7" s="8">
        <f t="shared" si="0"/>
        <v>2396.75</v>
      </c>
      <c r="G7" s="8">
        <f t="shared" si="0"/>
        <v>1720</v>
      </c>
      <c r="H7" s="8">
        <f t="shared" si="0"/>
        <v>1704</v>
      </c>
      <c r="I7" s="8">
        <f t="shared" si="0"/>
        <v>958.75</v>
      </c>
      <c r="J7" s="8">
        <f t="shared" si="0"/>
        <v>605.25</v>
      </c>
      <c r="K7" s="8">
        <f t="shared" si="0"/>
        <v>182.5</v>
      </c>
      <c r="L7" s="8">
        <f t="shared" si="0"/>
        <v>144.25</v>
      </c>
      <c r="M7" s="8">
        <f t="shared" si="0"/>
        <v>106.75</v>
      </c>
      <c r="N7" s="8">
        <f t="shared" si="0"/>
        <v>46.75</v>
      </c>
      <c r="O7" s="8">
        <f t="shared" si="0"/>
        <v>46.25</v>
      </c>
      <c r="P7" s="8">
        <f t="shared" si="0"/>
        <v>35</v>
      </c>
    </row>
    <row r="8" spans="1:16" x14ac:dyDescent="0.25">
      <c r="A8" s="5">
        <v>5</v>
      </c>
      <c r="B8" s="8">
        <f t="shared" si="1"/>
        <v>15817.2</v>
      </c>
      <c r="C8" s="8">
        <f t="shared" si="0"/>
        <v>14803.8</v>
      </c>
      <c r="D8" s="8">
        <f t="shared" si="0"/>
        <v>7482.4</v>
      </c>
      <c r="E8" s="8">
        <f t="shared" si="0"/>
        <v>2466.8000000000002</v>
      </c>
      <c r="F8" s="8">
        <f t="shared" si="0"/>
        <v>1917.4</v>
      </c>
      <c r="G8" s="8">
        <f t="shared" si="0"/>
        <v>1376</v>
      </c>
      <c r="H8" s="8">
        <f t="shared" si="0"/>
        <v>1363.2</v>
      </c>
      <c r="I8" s="8">
        <f t="shared" si="0"/>
        <v>767</v>
      </c>
      <c r="J8" s="8">
        <f t="shared" si="0"/>
        <v>484.2</v>
      </c>
      <c r="K8" s="8">
        <f t="shared" si="0"/>
        <v>146</v>
      </c>
      <c r="L8" s="8">
        <f t="shared" si="0"/>
        <v>115.4</v>
      </c>
      <c r="M8" s="8">
        <f t="shared" si="0"/>
        <v>85.4</v>
      </c>
      <c r="N8" s="8">
        <f t="shared" si="0"/>
        <v>37.4</v>
      </c>
      <c r="O8" s="8">
        <f t="shared" si="0"/>
        <v>37</v>
      </c>
      <c r="P8" s="8">
        <f t="shared" si="0"/>
        <v>28</v>
      </c>
    </row>
    <row r="9" spans="1:16" x14ac:dyDescent="0.25">
      <c r="A9" s="5">
        <v>6</v>
      </c>
      <c r="B9" s="8">
        <f t="shared" si="1"/>
        <v>13181</v>
      </c>
      <c r="C9" s="8">
        <f t="shared" si="0"/>
        <v>12336.5</v>
      </c>
      <c r="D9" s="8">
        <f t="shared" si="0"/>
        <v>6235.333333333333</v>
      </c>
      <c r="E9" s="8">
        <f t="shared" si="0"/>
        <v>2055.6666666666665</v>
      </c>
      <c r="F9" s="8">
        <f t="shared" si="0"/>
        <v>1597.8333333333333</v>
      </c>
      <c r="G9" s="8">
        <f t="shared" si="0"/>
        <v>1146.6666666666667</v>
      </c>
      <c r="H9" s="8">
        <f t="shared" si="0"/>
        <v>1136</v>
      </c>
      <c r="I9" s="8">
        <f t="shared" si="0"/>
        <v>639.16666666666663</v>
      </c>
      <c r="J9" s="8">
        <f t="shared" si="0"/>
        <v>403.5</v>
      </c>
      <c r="K9" s="8">
        <f t="shared" si="0"/>
        <v>121.66666666666667</v>
      </c>
      <c r="L9" s="8">
        <f t="shared" si="0"/>
        <v>96.166666666666671</v>
      </c>
      <c r="M9" s="8">
        <f t="shared" si="0"/>
        <v>71.166666666666671</v>
      </c>
      <c r="N9" s="8">
        <f t="shared" si="0"/>
        <v>31.166666666666668</v>
      </c>
      <c r="O9" s="8">
        <f t="shared" si="0"/>
        <v>30.833333333333332</v>
      </c>
      <c r="P9" s="8">
        <f t="shared" si="0"/>
        <v>23.333333333333332</v>
      </c>
    </row>
    <row r="10" spans="1:16" x14ac:dyDescent="0.25">
      <c r="A10" s="5">
        <v>7</v>
      </c>
      <c r="B10" s="8">
        <f t="shared" si="1"/>
        <v>11298</v>
      </c>
      <c r="C10" s="8">
        <f t="shared" si="0"/>
        <v>10574.142857142857</v>
      </c>
      <c r="D10" s="8">
        <f t="shared" si="0"/>
        <v>5344.5714285714284</v>
      </c>
      <c r="E10" s="8">
        <f t="shared" si="0"/>
        <v>1762</v>
      </c>
      <c r="F10" s="8">
        <f t="shared" si="0"/>
        <v>1369.5714285714287</v>
      </c>
      <c r="G10" s="8">
        <f t="shared" si="0"/>
        <v>982.85714285714289</v>
      </c>
      <c r="H10" s="8">
        <f t="shared" si="0"/>
        <v>973.71428571428567</v>
      </c>
      <c r="I10" s="8">
        <f t="shared" si="0"/>
        <v>547.85714285714289</v>
      </c>
      <c r="J10" s="8">
        <f t="shared" si="0"/>
        <v>345.85714285714283</v>
      </c>
      <c r="K10" s="8">
        <f t="shared" si="0"/>
        <v>104.28571428571429</v>
      </c>
      <c r="L10" s="8">
        <f t="shared" si="0"/>
        <v>82.428571428571431</v>
      </c>
      <c r="M10" s="8">
        <f t="shared" si="0"/>
        <v>61</v>
      </c>
      <c r="N10" s="8">
        <f t="shared" si="0"/>
        <v>26.714285714285715</v>
      </c>
      <c r="O10" s="8">
        <f t="shared" si="0"/>
        <v>26.428571428571427</v>
      </c>
      <c r="P10" s="8">
        <f t="shared" si="0"/>
        <v>20</v>
      </c>
    </row>
    <row r="11" spans="1:16" x14ac:dyDescent="0.25">
      <c r="A11" s="5">
        <v>8</v>
      </c>
      <c r="B11" s="8">
        <f t="shared" si="1"/>
        <v>9885.75</v>
      </c>
      <c r="C11" s="8">
        <f t="shared" si="0"/>
        <v>9252.375</v>
      </c>
      <c r="D11" s="8">
        <f t="shared" si="0"/>
        <v>4676.5</v>
      </c>
      <c r="E11" s="8">
        <f t="shared" si="0"/>
        <v>1541.75</v>
      </c>
      <c r="F11" s="8">
        <f t="shared" si="0"/>
        <v>1198.375</v>
      </c>
      <c r="G11" s="8">
        <f t="shared" si="0"/>
        <v>860</v>
      </c>
      <c r="H11" s="8">
        <f t="shared" si="0"/>
        <v>852</v>
      </c>
      <c r="I11" s="8">
        <f t="shared" si="0"/>
        <v>479.375</v>
      </c>
      <c r="J11" s="8">
        <f t="shared" si="0"/>
        <v>302.625</v>
      </c>
      <c r="K11" s="8">
        <f t="shared" si="0"/>
        <v>91.25</v>
      </c>
      <c r="L11" s="8">
        <f t="shared" si="0"/>
        <v>72.125</v>
      </c>
      <c r="M11" s="8">
        <f t="shared" si="0"/>
        <v>53.375</v>
      </c>
      <c r="N11" s="8">
        <f t="shared" si="0"/>
        <v>23.375</v>
      </c>
      <c r="O11" s="8">
        <f t="shared" si="0"/>
        <v>23.125</v>
      </c>
      <c r="P11" s="8">
        <f t="shared" si="0"/>
        <v>17.5</v>
      </c>
    </row>
    <row r="12" spans="1:16" x14ac:dyDescent="0.25">
      <c r="A12" s="5">
        <v>9</v>
      </c>
      <c r="B12" s="8">
        <f t="shared" si="1"/>
        <v>8787.3333333333339</v>
      </c>
      <c r="C12" s="8">
        <f t="shared" si="0"/>
        <v>8224.3333333333339</v>
      </c>
      <c r="D12" s="8">
        <f t="shared" si="0"/>
        <v>4156.8888888888887</v>
      </c>
      <c r="E12" s="8">
        <f t="shared" si="0"/>
        <v>1370.4444444444443</v>
      </c>
      <c r="F12" s="8">
        <f t="shared" si="0"/>
        <v>1065.2222222222222</v>
      </c>
      <c r="G12" s="8">
        <f t="shared" si="0"/>
        <v>764.44444444444446</v>
      </c>
      <c r="H12" s="8">
        <f t="shared" si="0"/>
        <v>757.33333333333337</v>
      </c>
      <c r="I12" s="8">
        <f t="shared" si="0"/>
        <v>426.11111111111109</v>
      </c>
      <c r="J12" s="8">
        <f t="shared" si="0"/>
        <v>269</v>
      </c>
      <c r="K12" s="8">
        <f t="shared" si="0"/>
        <v>81.111111111111114</v>
      </c>
      <c r="L12" s="8">
        <f t="shared" si="0"/>
        <v>64.111111111111114</v>
      </c>
      <c r="M12" s="8">
        <f t="shared" si="0"/>
        <v>47.444444444444443</v>
      </c>
      <c r="N12" s="8">
        <f t="shared" si="0"/>
        <v>20.777777777777779</v>
      </c>
      <c r="O12" s="8">
        <f t="shared" si="0"/>
        <v>20.555555555555557</v>
      </c>
      <c r="P12" s="8">
        <f t="shared" si="0"/>
        <v>15.555555555555555</v>
      </c>
    </row>
    <row r="14" spans="1:16" x14ac:dyDescent="0.25">
      <c r="B14" t="s">
        <v>37</v>
      </c>
      <c r="I14" s="12">
        <f>D5+1</f>
        <v>18707</v>
      </c>
      <c r="J14" t="s">
        <v>38</v>
      </c>
    </row>
    <row r="15" spans="1:16" x14ac:dyDescent="0.25">
      <c r="B15" t="s">
        <v>36</v>
      </c>
      <c r="D15" s="13">
        <f>I14/SUM(B4:P4)</f>
        <v>7.9727748512589708E-2</v>
      </c>
      <c r="E15" t="s">
        <v>39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zoomScale="170" zoomScaleNormal="170" workbookViewId="0">
      <selection activeCell="H15" sqref="H15"/>
    </sheetView>
  </sheetViews>
  <sheetFormatPr defaultRowHeight="15" x14ac:dyDescent="0.25"/>
  <cols>
    <col min="1" max="1" width="20.140625" customWidth="1"/>
    <col min="2" max="2" width="9.85546875" style="51" customWidth="1"/>
    <col min="3" max="40" width="5.7109375" customWidth="1"/>
  </cols>
  <sheetData>
    <row r="1" spans="1:41" ht="15.75" thickBot="1" x14ac:dyDescent="0.3">
      <c r="D1">
        <f>ABS($B$16-SUMPRODUCT($B$2:$B$12,D2:D12))</f>
        <v>1355.75</v>
      </c>
      <c r="E1">
        <f t="shared" ref="E1:AN1" si="0">ABS($B$16-SUMPRODUCT($B$2:$B$12,E2:E12))</f>
        <v>20772.25</v>
      </c>
      <c r="F1">
        <f t="shared" si="0"/>
        <v>83.25</v>
      </c>
      <c r="G1">
        <f t="shared" si="0"/>
        <v>7771.75</v>
      </c>
      <c r="H1">
        <f t="shared" si="0"/>
        <v>14356.25</v>
      </c>
      <c r="I1">
        <f t="shared" si="0"/>
        <v>13175.25</v>
      </c>
      <c r="J1">
        <f t="shared" si="0"/>
        <v>30605.25</v>
      </c>
      <c r="K1">
        <f t="shared" si="0"/>
        <v>7909.25</v>
      </c>
      <c r="L1">
        <f t="shared" si="0"/>
        <v>12607.25</v>
      </c>
      <c r="M1">
        <f t="shared" si="0"/>
        <v>8081.75</v>
      </c>
      <c r="N1">
        <f t="shared" si="0"/>
        <v>4474.75</v>
      </c>
      <c r="O1">
        <f t="shared" si="0"/>
        <v>9670.75</v>
      </c>
      <c r="P1">
        <f t="shared" si="0"/>
        <v>25391.25</v>
      </c>
      <c r="Q1">
        <f t="shared" si="0"/>
        <v>23802.25</v>
      </c>
      <c r="R1">
        <f t="shared" si="0"/>
        <v>29853.25</v>
      </c>
      <c r="S1">
        <f t="shared" si="0"/>
        <v>6759.25</v>
      </c>
      <c r="T1">
        <f t="shared" si="0"/>
        <v>312.25</v>
      </c>
      <c r="U1">
        <f t="shared" si="0"/>
        <v>6191.25</v>
      </c>
      <c r="V1">
        <f t="shared" si="0"/>
        <v>255.75</v>
      </c>
      <c r="W1">
        <f t="shared" si="0"/>
        <v>2853.25</v>
      </c>
      <c r="X1">
        <f t="shared" si="0"/>
        <v>4901.75</v>
      </c>
      <c r="Y1">
        <f t="shared" si="0"/>
        <v>21688.25</v>
      </c>
      <c r="Z1">
        <f t="shared" si="0"/>
        <v>28588.25</v>
      </c>
      <c r="AA1">
        <f t="shared" si="0"/>
        <v>20099.25</v>
      </c>
      <c r="AB1">
        <f t="shared" si="0"/>
        <v>19244.25</v>
      </c>
      <c r="AC1">
        <f t="shared" si="0"/>
        <v>15637.25</v>
      </c>
      <c r="AD1">
        <f t="shared" si="0"/>
        <v>11159.75</v>
      </c>
      <c r="AE1">
        <f t="shared" si="0"/>
        <v>6103.75</v>
      </c>
      <c r="AF1">
        <f t="shared" si="0"/>
        <v>6671.75</v>
      </c>
      <c r="AG1">
        <f t="shared" si="0"/>
        <v>1405.75</v>
      </c>
      <c r="AH1">
        <f t="shared" si="0"/>
        <v>3562.75</v>
      </c>
      <c r="AI1">
        <f t="shared" si="0"/>
        <v>11317.75</v>
      </c>
      <c r="AJ1">
        <f t="shared" si="0"/>
        <v>4743.75</v>
      </c>
      <c r="AK1">
        <f t="shared" si="0"/>
        <v>15541.25</v>
      </c>
      <c r="AL1">
        <f t="shared" si="0"/>
        <v>11079.25</v>
      </c>
      <c r="AM1">
        <f t="shared" si="0"/>
        <v>8604.75</v>
      </c>
      <c r="AN1">
        <f t="shared" si="0"/>
        <v>7376.25</v>
      </c>
      <c r="AO1" s="57">
        <f>SUMPRODUCT(D1:AN1,$D$13:$AN$13)</f>
        <v>14919</v>
      </c>
    </row>
    <row r="2" spans="1:41" ht="15.75" thickBot="1" x14ac:dyDescent="0.3">
      <c r="A2" t="s">
        <v>89</v>
      </c>
      <c r="B2" s="51">
        <v>6416</v>
      </c>
      <c r="C2">
        <v>1</v>
      </c>
      <c r="D2">
        <v>0</v>
      </c>
      <c r="E2">
        <v>0</v>
      </c>
      <c r="F2">
        <v>0</v>
      </c>
      <c r="G2">
        <v>1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0</v>
      </c>
      <c r="AK2">
        <v>0</v>
      </c>
      <c r="AL2">
        <v>0</v>
      </c>
      <c r="AM2">
        <v>0</v>
      </c>
      <c r="AN2">
        <v>0</v>
      </c>
      <c r="AO2" s="56">
        <f t="shared" ref="AO2:AO12" si="1">SUMPRODUCT(D2:AN2,$D$13:$AN$13)</f>
        <v>1</v>
      </c>
    </row>
    <row r="3" spans="1:41" ht="15.75" thickBot="1" x14ac:dyDescent="0.3">
      <c r="A3" t="s">
        <v>90</v>
      </c>
      <c r="B3" s="51">
        <v>52421</v>
      </c>
      <c r="C3">
        <v>2</v>
      </c>
      <c r="D3">
        <v>1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 s="56">
        <f t="shared" si="1"/>
        <v>1</v>
      </c>
    </row>
    <row r="4" spans="1:41" ht="15.75" thickBot="1" x14ac:dyDescent="0.3">
      <c r="A4" t="s">
        <v>91</v>
      </c>
      <c r="B4" s="51">
        <v>7597</v>
      </c>
      <c r="C4">
        <v>3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1</v>
      </c>
      <c r="AF4">
        <v>0</v>
      </c>
      <c r="AG4">
        <v>1</v>
      </c>
      <c r="AH4">
        <v>0</v>
      </c>
      <c r="AI4">
        <v>0</v>
      </c>
      <c r="AJ4">
        <v>1</v>
      </c>
      <c r="AK4">
        <v>0</v>
      </c>
      <c r="AL4">
        <v>0</v>
      </c>
      <c r="AM4">
        <v>0</v>
      </c>
      <c r="AN4">
        <v>0</v>
      </c>
      <c r="AO4" s="56">
        <f t="shared" si="1"/>
        <v>1</v>
      </c>
    </row>
    <row r="5" spans="1:41" ht="15.75" thickBot="1" x14ac:dyDescent="0.3">
      <c r="A5" t="s">
        <v>92</v>
      </c>
      <c r="B5" s="51">
        <v>30293</v>
      </c>
      <c r="C5">
        <v>4</v>
      </c>
      <c r="D5">
        <v>0</v>
      </c>
      <c r="E5">
        <v>1</v>
      </c>
      <c r="F5">
        <v>0</v>
      </c>
      <c r="G5">
        <v>0</v>
      </c>
      <c r="H5">
        <v>1</v>
      </c>
      <c r="I5">
        <v>1</v>
      </c>
      <c r="J5">
        <v>0</v>
      </c>
      <c r="K5">
        <v>1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0</v>
      </c>
      <c r="AL5">
        <v>0</v>
      </c>
      <c r="AM5">
        <v>1</v>
      </c>
      <c r="AN5">
        <v>0</v>
      </c>
      <c r="AO5" s="56">
        <f t="shared" si="1"/>
        <v>1</v>
      </c>
    </row>
    <row r="6" spans="1:41" ht="15.75" thickBot="1" x14ac:dyDescent="0.3">
      <c r="A6" t="s">
        <v>93</v>
      </c>
      <c r="B6" s="51">
        <v>12863</v>
      </c>
      <c r="C6">
        <v>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 s="56">
        <f t="shared" si="1"/>
        <v>1</v>
      </c>
    </row>
    <row r="7" spans="1:41" ht="15.75" thickBot="1" x14ac:dyDescent="0.3">
      <c r="A7" t="s">
        <v>46</v>
      </c>
      <c r="B7" s="51">
        <v>50982</v>
      </c>
      <c r="C7">
        <v>6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 s="56">
        <f t="shared" si="1"/>
        <v>1</v>
      </c>
    </row>
    <row r="8" spans="1:41" ht="15.75" thickBot="1" x14ac:dyDescent="0.3">
      <c r="A8" t="s">
        <v>94</v>
      </c>
      <c r="B8" s="51">
        <v>8165</v>
      </c>
      <c r="C8">
        <v>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0</v>
      </c>
      <c r="AB8">
        <v>0</v>
      </c>
      <c r="AC8">
        <v>1</v>
      </c>
      <c r="AD8">
        <v>1</v>
      </c>
      <c r="AE8">
        <v>0</v>
      </c>
      <c r="AF8">
        <v>1</v>
      </c>
      <c r="AG8">
        <v>1</v>
      </c>
      <c r="AH8">
        <v>1</v>
      </c>
      <c r="AI8">
        <v>1</v>
      </c>
      <c r="AJ8">
        <v>1</v>
      </c>
      <c r="AK8">
        <v>0</v>
      </c>
      <c r="AL8">
        <v>1</v>
      </c>
      <c r="AM8">
        <v>1</v>
      </c>
      <c r="AN8">
        <v>1</v>
      </c>
      <c r="AO8" s="56">
        <f t="shared" si="1"/>
        <v>1</v>
      </c>
    </row>
    <row r="9" spans="1:41" ht="15.75" thickBot="1" x14ac:dyDescent="0.3">
      <c r="A9" t="s">
        <v>95</v>
      </c>
      <c r="B9" s="51">
        <v>4558</v>
      </c>
      <c r="C9">
        <v>8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1</v>
      </c>
      <c r="AM9">
        <v>0</v>
      </c>
      <c r="AN9">
        <v>1</v>
      </c>
      <c r="AO9" s="56">
        <f t="shared" si="1"/>
        <v>1</v>
      </c>
    </row>
    <row r="10" spans="1:41" ht="15.75" thickBot="1" x14ac:dyDescent="0.3">
      <c r="A10" t="s">
        <v>96</v>
      </c>
      <c r="B10" s="51">
        <v>9754</v>
      </c>
      <c r="C10">
        <v>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1</v>
      </c>
      <c r="AK10">
        <v>1</v>
      </c>
      <c r="AL10">
        <v>1</v>
      </c>
      <c r="AM10">
        <v>0</v>
      </c>
      <c r="AN10">
        <v>1</v>
      </c>
      <c r="AO10" s="56">
        <f t="shared" si="1"/>
        <v>1</v>
      </c>
    </row>
    <row r="11" spans="1:41" ht="15.75" thickBot="1" x14ac:dyDescent="0.3">
      <c r="A11" t="s">
        <v>97</v>
      </c>
      <c r="B11" s="51">
        <v>17509</v>
      </c>
      <c r="C11">
        <v>10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1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1</v>
      </c>
      <c r="Z11">
        <v>0</v>
      </c>
      <c r="AA11">
        <v>1</v>
      </c>
      <c r="AB11">
        <v>1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0</v>
      </c>
      <c r="AK11">
        <v>1</v>
      </c>
      <c r="AL11">
        <v>1</v>
      </c>
      <c r="AM11">
        <v>1</v>
      </c>
      <c r="AN11">
        <v>1</v>
      </c>
      <c r="AO11" s="56">
        <f t="shared" si="1"/>
        <v>1</v>
      </c>
    </row>
    <row r="12" spans="1:41" ht="15.75" thickBot="1" x14ac:dyDescent="0.3">
      <c r="A12" t="s">
        <v>98</v>
      </c>
      <c r="B12" s="51">
        <v>3703</v>
      </c>
      <c r="C12">
        <v>11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1</v>
      </c>
      <c r="AN12">
        <v>1</v>
      </c>
      <c r="AO12" s="56">
        <f t="shared" si="1"/>
        <v>1</v>
      </c>
    </row>
    <row r="13" spans="1:41" ht="15.75" thickBot="1" x14ac:dyDescent="0.3">
      <c r="A13" t="s">
        <v>102</v>
      </c>
      <c r="C13" s="55"/>
      <c r="D13" s="54">
        <v>1</v>
      </c>
      <c r="E13" s="52">
        <v>0</v>
      </c>
      <c r="F13" s="52">
        <v>1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1</v>
      </c>
      <c r="AF13" s="52">
        <v>0</v>
      </c>
      <c r="AG13" s="52">
        <v>0</v>
      </c>
      <c r="AH13" s="52">
        <v>0</v>
      </c>
      <c r="AI13" s="52">
        <v>0</v>
      </c>
      <c r="AJ13" s="52">
        <v>0</v>
      </c>
      <c r="AK13" s="52">
        <v>0</v>
      </c>
      <c r="AL13" s="52">
        <v>0</v>
      </c>
      <c r="AM13" s="52">
        <v>0</v>
      </c>
      <c r="AN13" s="53">
        <v>1</v>
      </c>
      <c r="AO13" s="58">
        <f>SUM(D13:AN13)</f>
        <v>4</v>
      </c>
    </row>
    <row r="14" spans="1:41" x14ac:dyDescent="0.25">
      <c r="A14" t="s">
        <v>100</v>
      </c>
      <c r="B14" s="51">
        <f>SUM(B2:B12)</f>
        <v>204261</v>
      </c>
    </row>
    <row r="15" spans="1:41" x14ac:dyDescent="0.25">
      <c r="A15" t="s">
        <v>99</v>
      </c>
      <c r="B15" s="51">
        <v>4</v>
      </c>
    </row>
    <row r="16" spans="1:41" x14ac:dyDescent="0.25">
      <c r="A16" t="s">
        <v>101</v>
      </c>
      <c r="B16" s="51">
        <f>B14/B15</f>
        <v>51065.25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opLeftCell="A10" zoomScale="200" zoomScaleNormal="200" workbookViewId="0">
      <selection activeCell="H28" sqref="H28"/>
    </sheetView>
  </sheetViews>
  <sheetFormatPr defaultRowHeight="15" x14ac:dyDescent="0.25"/>
  <cols>
    <col min="1" max="1" width="10.85546875" style="5" customWidth="1"/>
    <col min="2" max="3" width="9.7109375" bestFit="1" customWidth="1"/>
    <col min="4" max="4" width="9.5703125" bestFit="1" customWidth="1"/>
    <col min="5" max="18" width="9.42578125" bestFit="1" customWidth="1"/>
  </cols>
  <sheetData>
    <row r="1" spans="1:18" ht="25.5" x14ac:dyDescent="0.25">
      <c r="B1" s="4" t="s">
        <v>0</v>
      </c>
      <c r="C1" s="4" t="s">
        <v>33</v>
      </c>
      <c r="D1" s="4" t="s">
        <v>2</v>
      </c>
      <c r="E1" s="4" t="s">
        <v>1</v>
      </c>
      <c r="F1" s="4" t="s">
        <v>3</v>
      </c>
      <c r="G1" s="4" t="s">
        <v>7</v>
      </c>
      <c r="H1" s="4" t="s">
        <v>6</v>
      </c>
      <c r="I1" s="4" t="s">
        <v>4</v>
      </c>
      <c r="J1" s="4" t="s">
        <v>10</v>
      </c>
      <c r="K1" s="4" t="s">
        <v>8</v>
      </c>
      <c r="L1" s="4" t="s">
        <v>16</v>
      </c>
      <c r="M1" s="4" t="s">
        <v>15</v>
      </c>
      <c r="N1" s="4" t="s">
        <v>12</v>
      </c>
      <c r="O1" s="4" t="s">
        <v>13</v>
      </c>
      <c r="P1" s="4" t="s">
        <v>18</v>
      </c>
      <c r="Q1" s="4" t="s">
        <v>17</v>
      </c>
      <c r="R1" s="4" t="s">
        <v>11</v>
      </c>
    </row>
    <row r="2" spans="1:18" x14ac:dyDescent="0.25">
      <c r="A2" s="5" t="s">
        <v>32</v>
      </c>
      <c r="B2" s="4">
        <v>27.73</v>
      </c>
      <c r="C2" s="4">
        <v>27.04</v>
      </c>
      <c r="D2" s="4">
        <v>17.02</v>
      </c>
      <c r="E2" s="4">
        <v>6.58</v>
      </c>
      <c r="F2" s="4">
        <v>5.47</v>
      </c>
      <c r="G2" s="4">
        <v>4.96</v>
      </c>
      <c r="H2" s="4">
        <v>3.73</v>
      </c>
      <c r="I2" s="4">
        <v>2.4900000000000002</v>
      </c>
      <c r="J2" s="4">
        <v>1.45</v>
      </c>
      <c r="K2" s="4">
        <v>0.34</v>
      </c>
      <c r="L2" s="4">
        <v>0.22</v>
      </c>
      <c r="M2" s="4">
        <v>0.22</v>
      </c>
      <c r="N2" s="4">
        <v>0.18</v>
      </c>
      <c r="O2" s="4">
        <v>0.1</v>
      </c>
      <c r="P2" s="4">
        <v>0.09</v>
      </c>
      <c r="Q2" s="4">
        <v>0.08</v>
      </c>
      <c r="R2" s="4">
        <v>0.06</v>
      </c>
    </row>
    <row r="3" spans="1:18" x14ac:dyDescent="0.25">
      <c r="A3" s="5" t="s">
        <v>34</v>
      </c>
      <c r="B3" s="11">
        <v>15</v>
      </c>
      <c r="C3" s="11">
        <v>14</v>
      </c>
      <c r="D3" s="11">
        <v>9</v>
      </c>
      <c r="E3" s="11">
        <v>3</v>
      </c>
      <c r="F3" s="11">
        <v>2</v>
      </c>
      <c r="G3" s="11">
        <v>2</v>
      </c>
      <c r="H3" s="11">
        <v>2</v>
      </c>
      <c r="I3" s="11">
        <v>1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</row>
    <row r="4" spans="1:18" x14ac:dyDescent="0.25">
      <c r="A4" s="6" t="s">
        <v>35</v>
      </c>
      <c r="B4" s="23">
        <v>365838</v>
      </c>
      <c r="C4" s="23">
        <v>356698</v>
      </c>
      <c r="D4" s="23">
        <v>224526</v>
      </c>
      <c r="E4" s="23">
        <v>86847</v>
      </c>
      <c r="F4" s="23">
        <v>72102</v>
      </c>
      <c r="G4" s="23">
        <v>65438</v>
      </c>
      <c r="H4" s="23">
        <v>49257</v>
      </c>
      <c r="I4" s="23">
        <v>32829</v>
      </c>
      <c r="J4" s="24">
        <v>19074</v>
      </c>
      <c r="K4" s="24">
        <v>4464</v>
      </c>
      <c r="L4" s="24">
        <v>2963</v>
      </c>
      <c r="M4" s="24">
        <v>2854</v>
      </c>
      <c r="N4" s="24">
        <v>2365</v>
      </c>
      <c r="O4" s="24">
        <v>1331</v>
      </c>
      <c r="P4" s="24">
        <v>1174</v>
      </c>
      <c r="Q4" s="24">
        <v>1000</v>
      </c>
      <c r="R4" s="25">
        <v>848</v>
      </c>
    </row>
    <row r="5" spans="1:18" x14ac:dyDescent="0.25">
      <c r="A5" s="5">
        <v>2</v>
      </c>
      <c r="B5" s="22">
        <f>B$4/$A5</f>
        <v>182919</v>
      </c>
      <c r="C5" s="22">
        <f t="shared" ref="C5:R19" si="0">C$4/$A5</f>
        <v>178349</v>
      </c>
      <c r="D5" s="22">
        <f t="shared" si="0"/>
        <v>112263</v>
      </c>
      <c r="E5" s="22">
        <f t="shared" si="0"/>
        <v>43423.5</v>
      </c>
      <c r="F5" s="22">
        <f t="shared" si="0"/>
        <v>36051</v>
      </c>
      <c r="G5" s="22">
        <f t="shared" si="0"/>
        <v>32719</v>
      </c>
      <c r="H5" s="22">
        <f t="shared" si="0"/>
        <v>24628.5</v>
      </c>
      <c r="I5" s="21">
        <f t="shared" si="0"/>
        <v>16414.5</v>
      </c>
      <c r="J5" s="21">
        <f t="shared" si="0"/>
        <v>9537</v>
      </c>
      <c r="K5" s="21">
        <f t="shared" si="0"/>
        <v>2232</v>
      </c>
      <c r="L5" s="21">
        <f t="shared" si="0"/>
        <v>1481.5</v>
      </c>
      <c r="M5" s="21">
        <f t="shared" si="0"/>
        <v>1427</v>
      </c>
      <c r="N5" s="21">
        <f t="shared" si="0"/>
        <v>1182.5</v>
      </c>
      <c r="O5" s="21">
        <f t="shared" si="0"/>
        <v>665.5</v>
      </c>
      <c r="P5" s="21">
        <f t="shared" si="0"/>
        <v>587</v>
      </c>
      <c r="Q5" s="21">
        <f t="shared" si="0"/>
        <v>500</v>
      </c>
      <c r="R5" s="21">
        <f t="shared" si="0"/>
        <v>424</v>
      </c>
    </row>
    <row r="6" spans="1:18" x14ac:dyDescent="0.25">
      <c r="A6" s="5">
        <v>3</v>
      </c>
      <c r="B6" s="22">
        <f t="shared" ref="B6:B19" si="1">B$4/$A6</f>
        <v>121946</v>
      </c>
      <c r="C6" s="22">
        <f t="shared" si="0"/>
        <v>118899.33333333333</v>
      </c>
      <c r="D6" s="22">
        <f t="shared" si="0"/>
        <v>74842</v>
      </c>
      <c r="E6" s="22">
        <f t="shared" si="0"/>
        <v>28949</v>
      </c>
      <c r="F6" s="21">
        <f t="shared" si="0"/>
        <v>24034</v>
      </c>
      <c r="G6" s="21">
        <f t="shared" si="0"/>
        <v>21812.666666666668</v>
      </c>
      <c r="H6" s="21">
        <f t="shared" si="0"/>
        <v>16419</v>
      </c>
      <c r="I6" s="21">
        <f t="shared" si="0"/>
        <v>10943</v>
      </c>
      <c r="J6" s="21">
        <f t="shared" si="0"/>
        <v>6358</v>
      </c>
      <c r="K6" s="21">
        <f t="shared" si="0"/>
        <v>1488</v>
      </c>
      <c r="L6" s="21">
        <f t="shared" si="0"/>
        <v>987.66666666666663</v>
      </c>
      <c r="M6" s="21">
        <f t="shared" si="0"/>
        <v>951.33333333333337</v>
      </c>
      <c r="N6" s="21">
        <f t="shared" si="0"/>
        <v>788.33333333333337</v>
      </c>
      <c r="O6" s="21">
        <f t="shared" si="0"/>
        <v>443.66666666666669</v>
      </c>
      <c r="P6" s="21">
        <f t="shared" si="0"/>
        <v>391.33333333333331</v>
      </c>
      <c r="Q6" s="21">
        <f t="shared" si="0"/>
        <v>333.33333333333331</v>
      </c>
      <c r="R6" s="21">
        <f t="shared" si="0"/>
        <v>282.66666666666669</v>
      </c>
    </row>
    <row r="7" spans="1:18" x14ac:dyDescent="0.25">
      <c r="A7" s="5">
        <v>4</v>
      </c>
      <c r="B7" s="22">
        <f t="shared" si="1"/>
        <v>91459.5</v>
      </c>
      <c r="C7" s="22">
        <f t="shared" si="0"/>
        <v>89174.5</v>
      </c>
      <c r="D7" s="22">
        <f t="shared" si="0"/>
        <v>56131.5</v>
      </c>
      <c r="E7" s="21">
        <f t="shared" si="0"/>
        <v>21711.75</v>
      </c>
      <c r="F7" s="21">
        <f t="shared" si="0"/>
        <v>18025.5</v>
      </c>
      <c r="G7" s="21">
        <f t="shared" si="0"/>
        <v>16359.5</v>
      </c>
      <c r="H7" s="21">
        <f t="shared" si="0"/>
        <v>12314.25</v>
      </c>
      <c r="I7" s="21">
        <f t="shared" si="0"/>
        <v>8207.25</v>
      </c>
      <c r="J7" s="21">
        <f t="shared" si="0"/>
        <v>4768.5</v>
      </c>
      <c r="K7" s="21">
        <f t="shared" si="0"/>
        <v>1116</v>
      </c>
      <c r="L7" s="21">
        <f t="shared" si="0"/>
        <v>740.75</v>
      </c>
      <c r="M7" s="21">
        <f t="shared" si="0"/>
        <v>713.5</v>
      </c>
      <c r="N7" s="21">
        <f t="shared" si="0"/>
        <v>591.25</v>
      </c>
      <c r="O7" s="21">
        <f t="shared" si="0"/>
        <v>332.75</v>
      </c>
      <c r="P7" s="21">
        <f t="shared" si="0"/>
        <v>293.5</v>
      </c>
      <c r="Q7" s="21">
        <f t="shared" si="0"/>
        <v>250</v>
      </c>
      <c r="R7" s="21">
        <f t="shared" si="0"/>
        <v>212</v>
      </c>
    </row>
    <row r="8" spans="1:18" x14ac:dyDescent="0.25">
      <c r="A8" s="5">
        <v>5</v>
      </c>
      <c r="B8" s="22">
        <f t="shared" si="1"/>
        <v>73167.600000000006</v>
      </c>
      <c r="C8" s="22">
        <f t="shared" si="0"/>
        <v>71339.600000000006</v>
      </c>
      <c r="D8" s="22">
        <f t="shared" si="0"/>
        <v>44905.2</v>
      </c>
      <c r="E8" s="21">
        <f t="shared" si="0"/>
        <v>17369.400000000001</v>
      </c>
      <c r="F8" s="21">
        <f t="shared" si="0"/>
        <v>14420.4</v>
      </c>
      <c r="G8" s="21">
        <f t="shared" si="0"/>
        <v>13087.6</v>
      </c>
      <c r="H8" s="21">
        <f t="shared" si="0"/>
        <v>9851.4</v>
      </c>
      <c r="I8" s="21">
        <f t="shared" si="0"/>
        <v>6565.8</v>
      </c>
      <c r="J8" s="21">
        <f t="shared" si="0"/>
        <v>3814.8</v>
      </c>
      <c r="K8" s="21">
        <f t="shared" si="0"/>
        <v>892.8</v>
      </c>
      <c r="L8" s="21">
        <f t="shared" si="0"/>
        <v>592.6</v>
      </c>
      <c r="M8" s="21">
        <f t="shared" si="0"/>
        <v>570.79999999999995</v>
      </c>
      <c r="N8" s="21">
        <f t="shared" si="0"/>
        <v>473</v>
      </c>
      <c r="O8" s="21">
        <f t="shared" si="0"/>
        <v>266.2</v>
      </c>
      <c r="P8" s="21">
        <f t="shared" si="0"/>
        <v>234.8</v>
      </c>
      <c r="Q8" s="21">
        <f t="shared" si="0"/>
        <v>200</v>
      </c>
      <c r="R8" s="21">
        <f t="shared" si="0"/>
        <v>169.6</v>
      </c>
    </row>
    <row r="9" spans="1:18" x14ac:dyDescent="0.25">
      <c r="A9" s="5">
        <v>6</v>
      </c>
      <c r="B9" s="22">
        <f t="shared" si="1"/>
        <v>60973</v>
      </c>
      <c r="C9" s="22">
        <f t="shared" si="0"/>
        <v>59449.666666666664</v>
      </c>
      <c r="D9" s="22">
        <f t="shared" si="0"/>
        <v>37421</v>
      </c>
      <c r="E9" s="21">
        <f t="shared" si="0"/>
        <v>14474.5</v>
      </c>
      <c r="F9" s="21">
        <f t="shared" si="0"/>
        <v>12017</v>
      </c>
      <c r="G9" s="21">
        <f t="shared" si="0"/>
        <v>10906.333333333334</v>
      </c>
      <c r="H9" s="21">
        <f t="shared" si="0"/>
        <v>8209.5</v>
      </c>
      <c r="I9" s="21">
        <f t="shared" si="0"/>
        <v>5471.5</v>
      </c>
      <c r="J9" s="21">
        <f t="shared" si="0"/>
        <v>3179</v>
      </c>
      <c r="K9" s="21">
        <f t="shared" si="0"/>
        <v>744</v>
      </c>
      <c r="L9" s="21">
        <f t="shared" si="0"/>
        <v>493.83333333333331</v>
      </c>
      <c r="M9" s="21">
        <f t="shared" si="0"/>
        <v>475.66666666666669</v>
      </c>
      <c r="N9" s="21">
        <f t="shared" si="0"/>
        <v>394.16666666666669</v>
      </c>
      <c r="O9" s="21">
        <f t="shared" si="0"/>
        <v>221.83333333333334</v>
      </c>
      <c r="P9" s="21">
        <f t="shared" si="0"/>
        <v>195.66666666666666</v>
      </c>
      <c r="Q9" s="21">
        <f t="shared" si="0"/>
        <v>166.66666666666666</v>
      </c>
      <c r="R9" s="21">
        <f t="shared" si="0"/>
        <v>141.33333333333334</v>
      </c>
    </row>
    <row r="10" spans="1:18" x14ac:dyDescent="0.25">
      <c r="A10" s="5">
        <v>7</v>
      </c>
      <c r="B10" s="22">
        <f t="shared" si="1"/>
        <v>52262.571428571428</v>
      </c>
      <c r="C10" s="22">
        <f t="shared" si="0"/>
        <v>50956.857142857145</v>
      </c>
      <c r="D10" s="22">
        <f t="shared" si="0"/>
        <v>32075.142857142859</v>
      </c>
      <c r="E10" s="21">
        <f t="shared" si="0"/>
        <v>12406.714285714286</v>
      </c>
      <c r="F10" s="21">
        <f t="shared" si="0"/>
        <v>10300.285714285714</v>
      </c>
      <c r="G10" s="21">
        <f t="shared" si="0"/>
        <v>9348.2857142857138</v>
      </c>
      <c r="H10" s="21">
        <f t="shared" si="0"/>
        <v>7036.7142857142853</v>
      </c>
      <c r="I10" s="21">
        <f t="shared" si="0"/>
        <v>4689.8571428571431</v>
      </c>
      <c r="J10" s="21">
        <f t="shared" si="0"/>
        <v>2724.8571428571427</v>
      </c>
      <c r="K10" s="21">
        <f t="shared" si="0"/>
        <v>637.71428571428567</v>
      </c>
      <c r="L10" s="21">
        <f t="shared" si="0"/>
        <v>423.28571428571428</v>
      </c>
      <c r="M10" s="21">
        <f t="shared" si="0"/>
        <v>407.71428571428572</v>
      </c>
      <c r="N10" s="21">
        <f t="shared" si="0"/>
        <v>337.85714285714283</v>
      </c>
      <c r="O10" s="21">
        <f t="shared" si="0"/>
        <v>190.14285714285714</v>
      </c>
      <c r="P10" s="21">
        <f t="shared" si="0"/>
        <v>167.71428571428572</v>
      </c>
      <c r="Q10" s="21">
        <f t="shared" si="0"/>
        <v>142.85714285714286</v>
      </c>
      <c r="R10" s="21">
        <f t="shared" si="0"/>
        <v>121.14285714285714</v>
      </c>
    </row>
    <row r="11" spans="1:18" x14ac:dyDescent="0.25">
      <c r="A11" s="5">
        <v>8</v>
      </c>
      <c r="B11" s="22">
        <f t="shared" si="1"/>
        <v>45729.75</v>
      </c>
      <c r="C11" s="22">
        <f t="shared" si="0"/>
        <v>44587.25</v>
      </c>
      <c r="D11" s="22">
        <f t="shared" si="0"/>
        <v>28065.75</v>
      </c>
      <c r="E11" s="21">
        <f t="shared" si="0"/>
        <v>10855.875</v>
      </c>
      <c r="F11" s="21">
        <f t="shared" si="0"/>
        <v>9012.75</v>
      </c>
      <c r="G11" s="21">
        <f t="shared" si="0"/>
        <v>8179.75</v>
      </c>
      <c r="H11" s="21">
        <f t="shared" si="0"/>
        <v>6157.125</v>
      </c>
      <c r="I11" s="21">
        <f t="shared" si="0"/>
        <v>4103.625</v>
      </c>
      <c r="J11" s="21">
        <f t="shared" si="0"/>
        <v>2384.25</v>
      </c>
      <c r="K11" s="21">
        <f t="shared" si="0"/>
        <v>558</v>
      </c>
      <c r="L11" s="21">
        <f t="shared" si="0"/>
        <v>370.375</v>
      </c>
      <c r="M11" s="21">
        <f t="shared" si="0"/>
        <v>356.75</v>
      </c>
      <c r="N11" s="21">
        <f t="shared" si="0"/>
        <v>295.625</v>
      </c>
      <c r="O11" s="21">
        <f t="shared" si="0"/>
        <v>166.375</v>
      </c>
      <c r="P11" s="21">
        <f t="shared" si="0"/>
        <v>146.75</v>
      </c>
      <c r="Q11" s="21">
        <f t="shared" si="0"/>
        <v>125</v>
      </c>
      <c r="R11" s="21">
        <f t="shared" si="0"/>
        <v>106</v>
      </c>
    </row>
    <row r="12" spans="1:18" x14ac:dyDescent="0.25">
      <c r="A12" s="5">
        <v>9</v>
      </c>
      <c r="B12" s="22">
        <f t="shared" si="1"/>
        <v>40648.666666666664</v>
      </c>
      <c r="C12" s="22">
        <f t="shared" si="0"/>
        <v>39633.111111111109</v>
      </c>
      <c r="D12" s="22">
        <f t="shared" si="0"/>
        <v>24947.333333333332</v>
      </c>
      <c r="E12" s="21">
        <f t="shared" si="0"/>
        <v>9649.6666666666661</v>
      </c>
      <c r="F12" s="21">
        <f t="shared" si="0"/>
        <v>8011.333333333333</v>
      </c>
      <c r="G12" s="21">
        <f t="shared" si="0"/>
        <v>7270.8888888888887</v>
      </c>
      <c r="H12" s="21">
        <f t="shared" si="0"/>
        <v>5473</v>
      </c>
      <c r="I12" s="21">
        <f t="shared" si="0"/>
        <v>3647.6666666666665</v>
      </c>
      <c r="J12" s="21">
        <f t="shared" si="0"/>
        <v>2119.3333333333335</v>
      </c>
      <c r="K12" s="21">
        <f t="shared" si="0"/>
        <v>496</v>
      </c>
      <c r="L12" s="21">
        <f t="shared" si="0"/>
        <v>329.22222222222223</v>
      </c>
      <c r="M12" s="21">
        <f t="shared" si="0"/>
        <v>317.11111111111109</v>
      </c>
      <c r="N12" s="21">
        <f t="shared" si="0"/>
        <v>262.77777777777777</v>
      </c>
      <c r="O12" s="21">
        <f t="shared" si="0"/>
        <v>147.88888888888889</v>
      </c>
      <c r="P12" s="21">
        <f t="shared" si="0"/>
        <v>130.44444444444446</v>
      </c>
      <c r="Q12" s="21">
        <f t="shared" si="0"/>
        <v>111.11111111111111</v>
      </c>
      <c r="R12" s="21">
        <f t="shared" si="0"/>
        <v>94.222222222222229</v>
      </c>
    </row>
    <row r="13" spans="1:18" x14ac:dyDescent="0.25">
      <c r="A13" s="5">
        <v>10</v>
      </c>
      <c r="B13" s="22">
        <f t="shared" si="1"/>
        <v>36583.800000000003</v>
      </c>
      <c r="C13" s="22">
        <f t="shared" si="0"/>
        <v>35669.800000000003</v>
      </c>
      <c r="D13" s="21">
        <f t="shared" si="0"/>
        <v>22452.6</v>
      </c>
      <c r="E13" s="21">
        <f t="shared" si="0"/>
        <v>8684.7000000000007</v>
      </c>
      <c r="F13" s="21">
        <f t="shared" si="0"/>
        <v>7210.2</v>
      </c>
      <c r="G13" s="21">
        <f t="shared" si="0"/>
        <v>6543.8</v>
      </c>
      <c r="H13" s="21">
        <f t="shared" si="0"/>
        <v>4925.7</v>
      </c>
      <c r="I13" s="21">
        <f t="shared" si="0"/>
        <v>3282.9</v>
      </c>
      <c r="J13" s="21">
        <f t="shared" si="0"/>
        <v>1907.4</v>
      </c>
      <c r="K13" s="21">
        <f t="shared" si="0"/>
        <v>446.4</v>
      </c>
      <c r="L13" s="21">
        <f t="shared" si="0"/>
        <v>296.3</v>
      </c>
      <c r="M13" s="21">
        <f t="shared" si="0"/>
        <v>285.39999999999998</v>
      </c>
      <c r="N13" s="21">
        <f t="shared" si="0"/>
        <v>236.5</v>
      </c>
      <c r="O13" s="21">
        <f t="shared" si="0"/>
        <v>133.1</v>
      </c>
      <c r="P13" s="21">
        <f t="shared" si="0"/>
        <v>117.4</v>
      </c>
      <c r="Q13" s="21">
        <f t="shared" si="0"/>
        <v>100</v>
      </c>
      <c r="R13" s="21">
        <f t="shared" si="0"/>
        <v>84.8</v>
      </c>
    </row>
    <row r="14" spans="1:18" x14ac:dyDescent="0.25">
      <c r="A14" s="5">
        <v>11</v>
      </c>
      <c r="B14" s="22">
        <f t="shared" si="1"/>
        <v>33258</v>
      </c>
      <c r="C14" s="22">
        <f t="shared" si="0"/>
        <v>32427.090909090908</v>
      </c>
      <c r="D14" s="21">
        <f t="shared" si="0"/>
        <v>20411.454545454544</v>
      </c>
      <c r="E14" s="21">
        <f t="shared" si="0"/>
        <v>7895.181818181818</v>
      </c>
      <c r="F14" s="21">
        <f t="shared" si="0"/>
        <v>6554.727272727273</v>
      </c>
      <c r="G14" s="21">
        <f t="shared" si="0"/>
        <v>5948.909090909091</v>
      </c>
      <c r="H14" s="21">
        <f t="shared" si="0"/>
        <v>4477.909090909091</v>
      </c>
      <c r="I14" s="21">
        <f t="shared" si="0"/>
        <v>2984.4545454545455</v>
      </c>
      <c r="J14" s="21">
        <f t="shared" si="0"/>
        <v>1734</v>
      </c>
      <c r="K14" s="21">
        <f t="shared" si="0"/>
        <v>405.81818181818181</v>
      </c>
      <c r="L14" s="21">
        <f t="shared" si="0"/>
        <v>269.36363636363637</v>
      </c>
      <c r="M14" s="21">
        <f t="shared" si="0"/>
        <v>259.45454545454544</v>
      </c>
      <c r="N14" s="21">
        <f t="shared" si="0"/>
        <v>215</v>
      </c>
      <c r="O14" s="21">
        <f t="shared" si="0"/>
        <v>121</v>
      </c>
      <c r="P14" s="21">
        <f t="shared" si="0"/>
        <v>106.72727272727273</v>
      </c>
      <c r="Q14" s="21">
        <f t="shared" si="0"/>
        <v>90.909090909090907</v>
      </c>
      <c r="R14" s="21">
        <f t="shared" si="0"/>
        <v>77.090909090909093</v>
      </c>
    </row>
    <row r="15" spans="1:18" x14ac:dyDescent="0.25">
      <c r="A15" s="5">
        <v>12</v>
      </c>
      <c r="B15" s="22">
        <f t="shared" si="1"/>
        <v>30486.5</v>
      </c>
      <c r="C15" s="22">
        <f t="shared" si="0"/>
        <v>29724.833333333332</v>
      </c>
      <c r="D15" s="21">
        <f t="shared" si="0"/>
        <v>18710.5</v>
      </c>
      <c r="E15" s="21">
        <f t="shared" si="0"/>
        <v>7237.25</v>
      </c>
      <c r="F15" s="21">
        <f t="shared" si="0"/>
        <v>6008.5</v>
      </c>
      <c r="G15" s="21">
        <f t="shared" si="0"/>
        <v>5453.166666666667</v>
      </c>
      <c r="H15" s="21">
        <f t="shared" si="0"/>
        <v>4104.75</v>
      </c>
      <c r="I15" s="21">
        <f t="shared" si="0"/>
        <v>2735.75</v>
      </c>
      <c r="J15" s="21">
        <f t="shared" si="0"/>
        <v>1589.5</v>
      </c>
      <c r="K15" s="21">
        <f t="shared" si="0"/>
        <v>372</v>
      </c>
      <c r="L15" s="21">
        <f t="shared" si="0"/>
        <v>246.91666666666666</v>
      </c>
      <c r="M15" s="21">
        <f t="shared" si="0"/>
        <v>237.83333333333334</v>
      </c>
      <c r="N15" s="21">
        <f t="shared" si="0"/>
        <v>197.08333333333334</v>
      </c>
      <c r="O15" s="21">
        <f t="shared" si="0"/>
        <v>110.91666666666667</v>
      </c>
      <c r="P15" s="21">
        <f t="shared" si="0"/>
        <v>97.833333333333329</v>
      </c>
      <c r="Q15" s="21">
        <f t="shared" si="0"/>
        <v>83.333333333333329</v>
      </c>
      <c r="R15" s="21">
        <f t="shared" si="0"/>
        <v>70.666666666666671</v>
      </c>
    </row>
    <row r="16" spans="1:18" x14ac:dyDescent="0.25">
      <c r="A16" s="5">
        <v>13</v>
      </c>
      <c r="B16" s="22">
        <f t="shared" si="1"/>
        <v>28141.384615384617</v>
      </c>
      <c r="C16" s="22">
        <f t="shared" si="0"/>
        <v>27438.307692307691</v>
      </c>
      <c r="D16" s="21">
        <f t="shared" si="0"/>
        <v>17271.23076923077</v>
      </c>
      <c r="E16" s="21">
        <f t="shared" si="0"/>
        <v>6680.5384615384619</v>
      </c>
      <c r="F16" s="21">
        <f t="shared" si="0"/>
        <v>5546.3076923076924</v>
      </c>
      <c r="G16" s="21">
        <f t="shared" si="0"/>
        <v>5033.6923076923076</v>
      </c>
      <c r="H16" s="21">
        <f t="shared" si="0"/>
        <v>3789</v>
      </c>
      <c r="I16" s="21">
        <f t="shared" si="0"/>
        <v>2525.3076923076924</v>
      </c>
      <c r="J16" s="21">
        <f t="shared" si="0"/>
        <v>1467.2307692307693</v>
      </c>
      <c r="K16" s="21">
        <f t="shared" si="0"/>
        <v>343.38461538461536</v>
      </c>
      <c r="L16" s="21">
        <f t="shared" si="0"/>
        <v>227.92307692307693</v>
      </c>
      <c r="M16" s="21">
        <f t="shared" si="0"/>
        <v>219.53846153846155</v>
      </c>
      <c r="N16" s="21">
        <f t="shared" si="0"/>
        <v>181.92307692307693</v>
      </c>
      <c r="O16" s="21">
        <f t="shared" si="0"/>
        <v>102.38461538461539</v>
      </c>
      <c r="P16" s="21">
        <f t="shared" si="0"/>
        <v>90.307692307692307</v>
      </c>
      <c r="Q16" s="21">
        <f t="shared" si="0"/>
        <v>76.92307692307692</v>
      </c>
      <c r="R16" s="21">
        <f t="shared" si="0"/>
        <v>65.230769230769226</v>
      </c>
    </row>
    <row r="17" spans="1:18" x14ac:dyDescent="0.25">
      <c r="A17" s="5">
        <v>14</v>
      </c>
      <c r="B17" s="22">
        <f t="shared" si="1"/>
        <v>26131.285714285714</v>
      </c>
      <c r="C17" s="22">
        <f t="shared" si="0"/>
        <v>25478.428571428572</v>
      </c>
      <c r="D17" s="21">
        <f t="shared" si="0"/>
        <v>16037.571428571429</v>
      </c>
      <c r="E17" s="21">
        <f t="shared" si="0"/>
        <v>6203.3571428571431</v>
      </c>
      <c r="F17" s="21">
        <f t="shared" si="0"/>
        <v>5150.1428571428569</v>
      </c>
      <c r="G17" s="21">
        <f t="shared" si="0"/>
        <v>4674.1428571428569</v>
      </c>
      <c r="H17" s="21">
        <f t="shared" si="0"/>
        <v>3518.3571428571427</v>
      </c>
      <c r="I17" s="21">
        <f t="shared" si="0"/>
        <v>2344.9285714285716</v>
      </c>
      <c r="J17" s="21">
        <f t="shared" si="0"/>
        <v>1362.4285714285713</v>
      </c>
      <c r="K17" s="21">
        <f t="shared" si="0"/>
        <v>318.85714285714283</v>
      </c>
      <c r="L17" s="21">
        <f t="shared" si="0"/>
        <v>211.64285714285714</v>
      </c>
      <c r="M17" s="21">
        <f t="shared" si="0"/>
        <v>203.85714285714286</v>
      </c>
      <c r="N17" s="21">
        <f t="shared" si="0"/>
        <v>168.92857142857142</v>
      </c>
      <c r="O17" s="21">
        <f t="shared" si="0"/>
        <v>95.071428571428569</v>
      </c>
      <c r="P17" s="21">
        <f t="shared" si="0"/>
        <v>83.857142857142861</v>
      </c>
      <c r="Q17" s="21">
        <f t="shared" si="0"/>
        <v>71.428571428571431</v>
      </c>
      <c r="R17" s="21">
        <f t="shared" si="0"/>
        <v>60.571428571428569</v>
      </c>
    </row>
    <row r="18" spans="1:18" x14ac:dyDescent="0.25">
      <c r="A18" s="5">
        <v>15</v>
      </c>
      <c r="B18" s="26">
        <f t="shared" si="1"/>
        <v>24389.200000000001</v>
      </c>
      <c r="C18" s="21">
        <f t="shared" si="0"/>
        <v>23779.866666666665</v>
      </c>
      <c r="D18" s="21">
        <f t="shared" si="0"/>
        <v>14968.4</v>
      </c>
      <c r="E18" s="21">
        <f t="shared" si="0"/>
        <v>5789.8</v>
      </c>
      <c r="F18" s="21">
        <f t="shared" si="0"/>
        <v>4806.8</v>
      </c>
      <c r="G18" s="21">
        <f t="shared" si="0"/>
        <v>4362.5333333333338</v>
      </c>
      <c r="H18" s="21">
        <f t="shared" si="0"/>
        <v>3283.8</v>
      </c>
      <c r="I18" s="21">
        <f t="shared" si="0"/>
        <v>2188.6</v>
      </c>
      <c r="J18" s="21">
        <f t="shared" si="0"/>
        <v>1271.5999999999999</v>
      </c>
      <c r="K18" s="21">
        <f t="shared" si="0"/>
        <v>297.60000000000002</v>
      </c>
      <c r="L18" s="21">
        <f t="shared" si="0"/>
        <v>197.53333333333333</v>
      </c>
      <c r="M18" s="21">
        <f t="shared" si="0"/>
        <v>190.26666666666668</v>
      </c>
      <c r="N18" s="21">
        <f t="shared" si="0"/>
        <v>157.66666666666666</v>
      </c>
      <c r="O18" s="21">
        <f t="shared" si="0"/>
        <v>88.733333333333334</v>
      </c>
      <c r="P18" s="21">
        <f t="shared" si="0"/>
        <v>78.266666666666666</v>
      </c>
      <c r="Q18" s="21">
        <f t="shared" si="0"/>
        <v>66.666666666666671</v>
      </c>
      <c r="R18" s="21">
        <f t="shared" si="0"/>
        <v>56.533333333333331</v>
      </c>
    </row>
    <row r="19" spans="1:18" x14ac:dyDescent="0.25">
      <c r="A19" s="5">
        <v>16</v>
      </c>
      <c r="B19" s="21">
        <f t="shared" si="1"/>
        <v>22864.875</v>
      </c>
      <c r="C19" s="21">
        <f t="shared" si="0"/>
        <v>22293.625</v>
      </c>
      <c r="D19" s="21">
        <f t="shared" si="0"/>
        <v>14032.875</v>
      </c>
      <c r="E19" s="21">
        <f t="shared" si="0"/>
        <v>5427.9375</v>
      </c>
      <c r="F19" s="21">
        <f t="shared" si="0"/>
        <v>4506.375</v>
      </c>
      <c r="G19" s="21">
        <f t="shared" si="0"/>
        <v>4089.875</v>
      </c>
      <c r="H19" s="21">
        <f t="shared" si="0"/>
        <v>3078.5625</v>
      </c>
      <c r="I19" s="21">
        <f t="shared" si="0"/>
        <v>2051.8125</v>
      </c>
      <c r="J19" s="21">
        <f t="shared" si="0"/>
        <v>1192.125</v>
      </c>
      <c r="K19" s="21">
        <f t="shared" si="0"/>
        <v>279</v>
      </c>
      <c r="L19" s="21">
        <f t="shared" si="0"/>
        <v>185.1875</v>
      </c>
      <c r="M19" s="21">
        <f t="shared" si="0"/>
        <v>178.375</v>
      </c>
      <c r="N19" s="21">
        <f t="shared" si="0"/>
        <v>147.8125</v>
      </c>
      <c r="O19" s="21">
        <f t="shared" si="0"/>
        <v>83.1875</v>
      </c>
      <c r="P19" s="21">
        <f t="shared" si="0"/>
        <v>73.375</v>
      </c>
      <c r="Q19" s="21">
        <f t="shared" si="0"/>
        <v>62.5</v>
      </c>
      <c r="R19" s="21">
        <f t="shared" si="0"/>
        <v>53</v>
      </c>
    </row>
    <row r="21" spans="1:18" x14ac:dyDescent="0.25">
      <c r="B21" t="s">
        <v>37</v>
      </c>
      <c r="I21" s="12">
        <f>B18+1</f>
        <v>24390.2</v>
      </c>
      <c r="J21" t="s">
        <v>38</v>
      </c>
    </row>
    <row r="22" spans="1:18" x14ac:dyDescent="0.25">
      <c r="B22" t="s">
        <v>36</v>
      </c>
      <c r="D22" s="13">
        <f>I21/SUM(B4:R4)</f>
        <v>1.8912878952363821E-2</v>
      </c>
      <c r="E22" t="s">
        <v>39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200" zoomScaleNormal="200" workbookViewId="0">
      <selection activeCell="K32" sqref="K32"/>
    </sheetView>
  </sheetViews>
  <sheetFormatPr defaultRowHeight="15" x14ac:dyDescent="0.25"/>
  <cols>
    <col min="2" max="4" width="10.42578125" bestFit="1" customWidth="1"/>
    <col min="5" max="16" width="9.28515625" bestFit="1" customWidth="1"/>
  </cols>
  <sheetData>
    <row r="1" spans="1:16" ht="25.5" x14ac:dyDescent="0.25">
      <c r="A1" s="5"/>
      <c r="B1" s="4" t="s">
        <v>0</v>
      </c>
      <c r="C1" s="4" t="s">
        <v>2</v>
      </c>
      <c r="D1" s="4" t="s">
        <v>33</v>
      </c>
      <c r="E1" s="4" t="s">
        <v>6</v>
      </c>
      <c r="F1" s="4" t="s">
        <v>7</v>
      </c>
      <c r="G1" s="4" t="s">
        <v>1</v>
      </c>
      <c r="H1" s="4" t="s">
        <v>3</v>
      </c>
      <c r="I1" s="4" t="s">
        <v>10</v>
      </c>
      <c r="J1" s="4" t="s">
        <v>4</v>
      </c>
      <c r="K1" s="4" t="s">
        <v>8</v>
      </c>
      <c r="L1" s="4" t="s">
        <v>15</v>
      </c>
      <c r="M1" s="4" t="s">
        <v>12</v>
      </c>
      <c r="N1" s="4" t="s">
        <v>17</v>
      </c>
      <c r="O1" s="4" t="s">
        <v>16</v>
      </c>
      <c r="P1" s="4" t="s">
        <v>18</v>
      </c>
    </row>
    <row r="2" spans="1:16" x14ac:dyDescent="0.25">
      <c r="A2" s="5" t="s">
        <v>32</v>
      </c>
      <c r="B2" s="4">
        <v>34.049999999999997</v>
      </c>
      <c r="C2" s="4">
        <v>24.59</v>
      </c>
      <c r="D2" s="4">
        <v>23.3</v>
      </c>
      <c r="E2" s="4">
        <v>5.94</v>
      </c>
      <c r="F2" s="4">
        <v>3.12</v>
      </c>
      <c r="G2" s="4">
        <v>1.89</v>
      </c>
      <c r="H2" s="4">
        <v>1.44</v>
      </c>
      <c r="I2" s="4">
        <v>1.04</v>
      </c>
      <c r="J2" s="4">
        <v>0.83</v>
      </c>
      <c r="K2" s="4">
        <v>0.5</v>
      </c>
      <c r="L2" s="4">
        <v>0.28999999999999998</v>
      </c>
      <c r="M2" s="4">
        <v>0.2</v>
      </c>
      <c r="N2" s="4">
        <v>0.09</v>
      </c>
      <c r="O2" s="4">
        <v>0.09</v>
      </c>
      <c r="P2" s="4">
        <v>0.05</v>
      </c>
    </row>
    <row r="3" spans="1:16" ht="15.75" thickBot="1" x14ac:dyDescent="0.3">
      <c r="A3" s="5" t="s">
        <v>34</v>
      </c>
      <c r="B3" s="11">
        <v>1</v>
      </c>
      <c r="C3" s="11">
        <v>1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</row>
    <row r="4" spans="1:16" ht="15.75" thickBot="1" x14ac:dyDescent="0.3">
      <c r="A4" s="6" t="s">
        <v>35</v>
      </c>
      <c r="B4" s="17">
        <v>20658</v>
      </c>
      <c r="C4" s="18">
        <v>14915</v>
      </c>
      <c r="D4" s="19">
        <v>14132</v>
      </c>
      <c r="E4" s="19">
        <v>3604</v>
      </c>
      <c r="F4" s="19">
        <v>1894</v>
      </c>
      <c r="G4" s="19">
        <v>1146</v>
      </c>
      <c r="H4" s="19">
        <v>873</v>
      </c>
      <c r="I4" s="19">
        <v>631</v>
      </c>
      <c r="J4" s="19">
        <v>506</v>
      </c>
      <c r="K4" s="19">
        <v>303</v>
      </c>
      <c r="L4" s="19">
        <v>176</v>
      </c>
      <c r="M4" s="19">
        <v>121</v>
      </c>
      <c r="N4" s="19">
        <v>54</v>
      </c>
      <c r="O4" s="19">
        <v>53</v>
      </c>
      <c r="P4" s="20">
        <v>31</v>
      </c>
    </row>
    <row r="5" spans="1:16" x14ac:dyDescent="0.25">
      <c r="A5" s="5">
        <v>2</v>
      </c>
      <c r="B5" s="8">
        <f>B$4/$A5</f>
        <v>10329</v>
      </c>
      <c r="C5" s="8">
        <f t="shared" ref="C5:P5" si="0">C$4/$A5</f>
        <v>7457.5</v>
      </c>
      <c r="D5" s="8">
        <f t="shared" si="0"/>
        <v>7066</v>
      </c>
      <c r="E5" s="8">
        <f t="shared" si="0"/>
        <v>1802</v>
      </c>
      <c r="F5" s="8">
        <f t="shared" si="0"/>
        <v>947</v>
      </c>
      <c r="G5" s="8">
        <f t="shared" si="0"/>
        <v>573</v>
      </c>
      <c r="H5" s="8">
        <f t="shared" si="0"/>
        <v>436.5</v>
      </c>
      <c r="I5" s="8">
        <f t="shared" si="0"/>
        <v>315.5</v>
      </c>
      <c r="J5" s="8">
        <f t="shared" si="0"/>
        <v>253</v>
      </c>
      <c r="K5" s="8">
        <f t="shared" si="0"/>
        <v>151.5</v>
      </c>
      <c r="L5" s="8">
        <f t="shared" si="0"/>
        <v>88</v>
      </c>
      <c r="M5" s="8">
        <f t="shared" si="0"/>
        <v>60.5</v>
      </c>
      <c r="N5" s="8">
        <f t="shared" si="0"/>
        <v>27</v>
      </c>
      <c r="O5" s="8">
        <f t="shared" si="0"/>
        <v>26.5</v>
      </c>
      <c r="P5" s="8">
        <f t="shared" si="0"/>
        <v>15.5</v>
      </c>
    </row>
    <row r="6" spans="1:16" x14ac:dyDescent="0.25">
      <c r="A6" s="5"/>
    </row>
    <row r="7" spans="1:16" x14ac:dyDescent="0.25">
      <c r="A7" s="5"/>
      <c r="B7" t="s">
        <v>37</v>
      </c>
      <c r="I7" s="12">
        <f>C4+1</f>
        <v>14916</v>
      </c>
      <c r="J7" t="s">
        <v>38</v>
      </c>
    </row>
    <row r="8" spans="1:16" x14ac:dyDescent="0.25">
      <c r="A8" s="5"/>
      <c r="B8" t="s">
        <v>36</v>
      </c>
      <c r="D8" s="13">
        <f>I7/SUM(B4:P4)</f>
        <v>0.25239859891365046</v>
      </c>
      <c r="E8" t="s">
        <v>39</v>
      </c>
    </row>
    <row r="9" spans="1:16" x14ac:dyDescent="0.25">
      <c r="A9" s="5"/>
    </row>
    <row r="10" spans="1:16" x14ac:dyDescent="0.25">
      <c r="A10" s="5"/>
    </row>
    <row r="11" spans="1:16" x14ac:dyDescent="0.25">
      <c r="A11" s="5"/>
    </row>
    <row r="12" spans="1:16" x14ac:dyDescent="0.25">
      <c r="A12" s="5"/>
    </row>
    <row r="13" spans="1:16" x14ac:dyDescent="0.25">
      <c r="A13" s="5"/>
    </row>
    <row r="14" spans="1:16" x14ac:dyDescent="0.25">
      <c r="A14" s="5"/>
    </row>
    <row r="15" spans="1:16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200" zoomScaleNormal="200" workbookViewId="0">
      <selection activeCell="D6" sqref="D6:H17"/>
    </sheetView>
  </sheetViews>
  <sheetFormatPr defaultRowHeight="15" x14ac:dyDescent="0.25"/>
  <cols>
    <col min="1" max="1" width="9.140625" style="3"/>
    <col min="2" max="2" width="13" customWidth="1"/>
    <col min="3" max="3" width="12.85546875" customWidth="1"/>
  </cols>
  <sheetData>
    <row r="1" spans="1:8" x14ac:dyDescent="0.25">
      <c r="B1" t="s">
        <v>20</v>
      </c>
      <c r="H1">
        <v>2025</v>
      </c>
    </row>
    <row r="2" spans="1:8" x14ac:dyDescent="0.25">
      <c r="B2" t="s">
        <v>21</v>
      </c>
      <c r="D2" t="s">
        <v>22</v>
      </c>
    </row>
    <row r="3" spans="1:8" x14ac:dyDescent="0.25">
      <c r="B3" t="s">
        <v>23</v>
      </c>
      <c r="D3" t="s">
        <v>24</v>
      </c>
    </row>
    <row r="4" spans="1:8" x14ac:dyDescent="0.25">
      <c r="B4" t="s">
        <v>25</v>
      </c>
      <c r="D4" t="s">
        <v>26</v>
      </c>
    </row>
    <row r="5" spans="1:8" x14ac:dyDescent="0.25">
      <c r="B5" s="1">
        <v>0.59840000000000004</v>
      </c>
      <c r="D5" s="1">
        <v>0.40160000000000001</v>
      </c>
      <c r="F5" t="s">
        <v>40</v>
      </c>
    </row>
    <row r="6" spans="1:8" x14ac:dyDescent="0.25">
      <c r="A6" s="3">
        <v>1</v>
      </c>
      <c r="B6" t="s">
        <v>14</v>
      </c>
      <c r="C6" s="1">
        <v>0.2802</v>
      </c>
      <c r="D6" s="27">
        <f>77+D15</f>
        <v>80</v>
      </c>
      <c r="E6" s="2">
        <f>1814021+E15</f>
        <v>1867013</v>
      </c>
      <c r="F6">
        <v>72</v>
      </c>
      <c r="H6" s="59">
        <v>91</v>
      </c>
    </row>
    <row r="7" spans="1:8" x14ac:dyDescent="0.25">
      <c r="A7" s="3">
        <v>2</v>
      </c>
      <c r="B7" t="s">
        <v>0</v>
      </c>
      <c r="C7" s="1">
        <v>0.28000000000000003</v>
      </c>
      <c r="D7" s="27">
        <v>78</v>
      </c>
      <c r="E7" s="2">
        <v>1812469</v>
      </c>
      <c r="F7">
        <v>69</v>
      </c>
      <c r="H7" s="59">
        <v>58</v>
      </c>
    </row>
    <row r="8" spans="1:8" x14ac:dyDescent="0.25">
      <c r="A8" s="3">
        <v>3</v>
      </c>
      <c r="B8" t="s">
        <v>2</v>
      </c>
      <c r="C8" s="1">
        <v>0.1807</v>
      </c>
      <c r="D8" s="27">
        <v>50</v>
      </c>
      <c r="E8" s="2">
        <v>1169836</v>
      </c>
      <c r="F8">
        <v>45</v>
      </c>
      <c r="H8" s="59">
        <v>60</v>
      </c>
    </row>
    <row r="9" spans="1:8" x14ac:dyDescent="0.25">
      <c r="A9" s="3">
        <v>4</v>
      </c>
      <c r="B9" t="s">
        <v>1</v>
      </c>
      <c r="C9" s="1">
        <v>4.9399999999999999E-2</v>
      </c>
      <c r="D9" s="27">
        <v>8</v>
      </c>
      <c r="E9" s="2">
        <v>319685</v>
      </c>
      <c r="F9">
        <v>12</v>
      </c>
      <c r="H9" s="59">
        <v>9</v>
      </c>
    </row>
    <row r="10" spans="1:8" x14ac:dyDescent="0.25">
      <c r="A10" s="3">
        <v>5</v>
      </c>
      <c r="B10" t="s">
        <v>7</v>
      </c>
      <c r="C10" s="1">
        <v>4.36E-2</v>
      </c>
      <c r="D10" s="27">
        <v>5</v>
      </c>
      <c r="E10" s="2">
        <v>282314</v>
      </c>
      <c r="F10">
        <v>10</v>
      </c>
      <c r="H10" s="59">
        <v>1</v>
      </c>
    </row>
    <row r="11" spans="1:8" x14ac:dyDescent="0.25">
      <c r="A11" s="3">
        <v>6</v>
      </c>
      <c r="B11" t="s">
        <v>6</v>
      </c>
      <c r="C11" s="1">
        <v>3.1699999999999999E-2</v>
      </c>
      <c r="D11" s="27">
        <v>4</v>
      </c>
      <c r="E11" s="2">
        <v>205436</v>
      </c>
      <c r="F11">
        <v>7</v>
      </c>
      <c r="H11" s="59">
        <v>3</v>
      </c>
    </row>
    <row r="12" spans="1:8" x14ac:dyDescent="0.25">
      <c r="A12" s="3">
        <v>7</v>
      </c>
      <c r="B12" t="s">
        <v>3</v>
      </c>
      <c r="C12" s="1">
        <v>3.1600000000000003E-2</v>
      </c>
      <c r="D12" s="27">
        <v>4</v>
      </c>
      <c r="E12" s="2">
        <v>204676</v>
      </c>
      <c r="F12">
        <v>7</v>
      </c>
      <c r="H12" s="59">
        <v>6</v>
      </c>
    </row>
    <row r="13" spans="1:8" x14ac:dyDescent="0.25">
      <c r="A13" s="3">
        <v>8</v>
      </c>
      <c r="B13" t="s">
        <v>4</v>
      </c>
      <c r="C13" s="1">
        <v>1.95E-2</v>
      </c>
      <c r="D13" s="27">
        <v>1</v>
      </c>
      <c r="E13" s="2">
        <v>126085</v>
      </c>
      <c r="F13">
        <v>4</v>
      </c>
      <c r="H13" s="59">
        <v>1</v>
      </c>
    </row>
    <row r="14" spans="1:8" x14ac:dyDescent="0.25">
      <c r="A14" s="3">
        <v>9</v>
      </c>
      <c r="B14" t="s">
        <v>10</v>
      </c>
      <c r="C14" s="1">
        <v>1.5800000000000002E-2</v>
      </c>
      <c r="D14" s="27">
        <v>0</v>
      </c>
      <c r="E14" s="2">
        <v>102132</v>
      </c>
      <c r="F14">
        <v>3</v>
      </c>
      <c r="H14" s="59">
        <v>0</v>
      </c>
    </row>
    <row r="15" spans="1:8" hidden="1" x14ac:dyDescent="0.25">
      <c r="A15" s="3">
        <v>10</v>
      </c>
      <c r="B15" t="s">
        <v>5</v>
      </c>
      <c r="C15" s="1">
        <v>8.2000000000000007E-3</v>
      </c>
      <c r="D15" s="27">
        <v>3</v>
      </c>
      <c r="E15" s="2">
        <v>52992</v>
      </c>
      <c r="F15">
        <v>1</v>
      </c>
      <c r="H15" s="59"/>
    </row>
    <row r="16" spans="1:8" x14ac:dyDescent="0.25">
      <c r="A16" s="3">
        <v>10</v>
      </c>
      <c r="B16" t="s">
        <v>15</v>
      </c>
      <c r="C16" s="1">
        <v>4.0000000000000001E-3</v>
      </c>
      <c r="D16" s="27">
        <v>0</v>
      </c>
      <c r="E16" s="2">
        <v>26121</v>
      </c>
      <c r="F16">
        <v>1</v>
      </c>
      <c r="H16" s="59">
        <v>0</v>
      </c>
    </row>
    <row r="17" spans="1:8" x14ac:dyDescent="0.25">
      <c r="A17" s="3">
        <v>11</v>
      </c>
      <c r="B17" t="s">
        <v>11</v>
      </c>
      <c r="C17" s="1">
        <v>3.0000000000000001E-3</v>
      </c>
      <c r="D17" s="27">
        <v>0</v>
      </c>
      <c r="E17" s="2">
        <v>19133</v>
      </c>
      <c r="F17">
        <v>0</v>
      </c>
      <c r="H17" s="59">
        <v>1</v>
      </c>
    </row>
    <row r="18" spans="1:8" x14ac:dyDescent="0.25">
      <c r="A18" s="3">
        <v>12</v>
      </c>
      <c r="B18" t="s">
        <v>12</v>
      </c>
      <c r="C18" s="1">
        <v>2.5000000000000001E-3</v>
      </c>
      <c r="D18" s="27">
        <v>0</v>
      </c>
      <c r="E18" s="2">
        <v>16442</v>
      </c>
      <c r="F18">
        <v>0</v>
      </c>
      <c r="H18" s="59">
        <v>0</v>
      </c>
    </row>
    <row r="19" spans="1:8" x14ac:dyDescent="0.25">
      <c r="A19" s="3">
        <v>13</v>
      </c>
      <c r="B19" t="s">
        <v>8</v>
      </c>
      <c r="C19" s="1">
        <v>2.3999999999999998E-3</v>
      </c>
      <c r="D19" s="27">
        <v>0</v>
      </c>
      <c r="E19" s="2">
        <v>15499</v>
      </c>
      <c r="F19">
        <v>0</v>
      </c>
      <c r="H19" s="59">
        <v>0</v>
      </c>
    </row>
    <row r="20" spans="1:8" x14ac:dyDescent="0.25">
      <c r="A20" s="3">
        <v>14</v>
      </c>
      <c r="B20" t="s">
        <v>16</v>
      </c>
      <c r="C20" s="1">
        <v>1.8E-3</v>
      </c>
      <c r="D20" s="27">
        <v>0</v>
      </c>
      <c r="E20" s="2">
        <v>11858</v>
      </c>
      <c r="F20">
        <v>0</v>
      </c>
      <c r="H20" s="59">
        <v>0</v>
      </c>
    </row>
    <row r="21" spans="1:8" x14ac:dyDescent="0.25">
      <c r="A21" s="3">
        <v>15</v>
      </c>
      <c r="B21" t="s">
        <v>17</v>
      </c>
      <c r="C21" s="1">
        <v>8.9999999999999998E-4</v>
      </c>
      <c r="D21" s="27">
        <v>0</v>
      </c>
      <c r="E21" s="2">
        <v>6034</v>
      </c>
      <c r="F21">
        <v>0</v>
      </c>
      <c r="H21" s="59">
        <v>0</v>
      </c>
    </row>
    <row r="22" spans="1:8" x14ac:dyDescent="0.25">
      <c r="A22" s="3">
        <v>16</v>
      </c>
      <c r="B22" t="s">
        <v>18</v>
      </c>
      <c r="C22" s="1">
        <v>6.9999999999999999E-4</v>
      </c>
      <c r="D22" s="27">
        <v>0</v>
      </c>
      <c r="E22" s="2">
        <v>4267</v>
      </c>
      <c r="F22">
        <v>0</v>
      </c>
      <c r="H22" s="59">
        <v>0</v>
      </c>
    </row>
    <row r="23" spans="1:8" x14ac:dyDescent="0.25">
      <c r="A23" s="3">
        <v>17</v>
      </c>
      <c r="B23" t="s">
        <v>13</v>
      </c>
      <c r="C23" s="1">
        <v>4.0000000000000002E-4</v>
      </c>
      <c r="D23" s="27">
        <v>0</v>
      </c>
      <c r="E23" s="2">
        <v>2443</v>
      </c>
      <c r="F23">
        <v>0</v>
      </c>
      <c r="H23" s="59">
        <v>0</v>
      </c>
    </row>
    <row r="24" spans="1:8" x14ac:dyDescent="0.25">
      <c r="A24" s="3">
        <v>18</v>
      </c>
      <c r="B24" t="s">
        <v>19</v>
      </c>
      <c r="C24" s="1">
        <v>4.0000000000000002E-4</v>
      </c>
      <c r="D24" s="27">
        <v>0</v>
      </c>
      <c r="E24" s="2">
        <v>2396</v>
      </c>
      <c r="F24">
        <v>0</v>
      </c>
      <c r="H24" s="59">
        <v>0</v>
      </c>
    </row>
    <row r="25" spans="1:8" x14ac:dyDescent="0.25">
      <c r="A25" s="3">
        <v>19</v>
      </c>
      <c r="B25" t="s">
        <v>9</v>
      </c>
      <c r="C25" s="1">
        <v>1E-4</v>
      </c>
      <c r="D25" s="27">
        <v>0</v>
      </c>
      <c r="E25">
        <v>451</v>
      </c>
      <c r="F25">
        <v>0</v>
      </c>
      <c r="H25" s="59">
        <v>0</v>
      </c>
    </row>
    <row r="26" spans="1:8" x14ac:dyDescent="0.25">
      <c r="B26" t="s">
        <v>27</v>
      </c>
      <c r="C26" s="2">
        <v>10818226</v>
      </c>
    </row>
    <row r="27" spans="1:8" x14ac:dyDescent="0.25">
      <c r="B27" t="s">
        <v>28</v>
      </c>
      <c r="C27" s="2">
        <v>6473789</v>
      </c>
    </row>
    <row r="28" spans="1:8" x14ac:dyDescent="0.25">
      <c r="B28" t="s">
        <v>29</v>
      </c>
      <c r="C28" s="1">
        <v>0.59840000000000004</v>
      </c>
    </row>
    <row r="29" spans="1:8" x14ac:dyDescent="0.25">
      <c r="B29" t="s">
        <v>30</v>
      </c>
      <c r="C29" s="1">
        <v>1.3899999999999999E-2</v>
      </c>
    </row>
    <row r="30" spans="1:8" x14ac:dyDescent="0.25">
      <c r="B30" t="s">
        <v>31</v>
      </c>
      <c r="C30" s="1">
        <v>2.93E-2</v>
      </c>
    </row>
    <row r="31" spans="1:8" x14ac:dyDescent="0.25">
      <c r="B31" t="s">
        <v>26</v>
      </c>
      <c r="C31" s="1">
        <v>0.40160000000000001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workbookViewId="0">
      <selection sqref="A1:G10"/>
    </sheetView>
  </sheetViews>
  <sheetFormatPr defaultRowHeight="15" x14ac:dyDescent="0.25"/>
  <cols>
    <col min="1" max="13" width="9.140625" style="3"/>
    <col min="16" max="16" width="9.140625" style="3"/>
    <col min="19" max="23" width="9.140625" style="3"/>
    <col min="25" max="16384" width="9.140625" style="3"/>
  </cols>
  <sheetData>
    <row r="1" spans="1:24" s="61" customFormat="1" x14ac:dyDescent="0.25">
      <c r="A1" s="61" t="s">
        <v>104</v>
      </c>
      <c r="B1" s="61" t="s">
        <v>107</v>
      </c>
      <c r="C1" s="61" t="s">
        <v>105</v>
      </c>
      <c r="D1" s="61" t="s">
        <v>107</v>
      </c>
      <c r="E1" s="61" t="s">
        <v>106</v>
      </c>
      <c r="F1" s="63" t="s">
        <v>108</v>
      </c>
      <c r="G1" s="61" t="s">
        <v>109</v>
      </c>
    </row>
    <row r="2" spans="1:24" x14ac:dyDescent="0.25">
      <c r="A2" s="62">
        <v>91</v>
      </c>
      <c r="B2" s="61" t="s">
        <v>107</v>
      </c>
      <c r="C2" s="60">
        <v>0.33</v>
      </c>
      <c r="D2" s="61" t="s">
        <v>107</v>
      </c>
      <c r="E2" s="3">
        <v>0.5917</v>
      </c>
      <c r="F2" s="63" t="s">
        <v>108</v>
      </c>
      <c r="G2"/>
      <c r="H2"/>
      <c r="I2" s="61"/>
      <c r="J2"/>
      <c r="K2"/>
      <c r="L2" s="61"/>
      <c r="M2" s="61"/>
      <c r="N2" s="61"/>
      <c r="O2" s="61"/>
      <c r="P2" s="61"/>
      <c r="R2" s="3"/>
      <c r="X2" s="3"/>
    </row>
    <row r="3" spans="1:24" x14ac:dyDescent="0.25">
      <c r="A3" s="62">
        <v>58</v>
      </c>
      <c r="B3" s="61" t="s">
        <v>107</v>
      </c>
      <c r="C3" s="60">
        <v>0.33</v>
      </c>
      <c r="D3" s="61" t="s">
        <v>107</v>
      </c>
      <c r="E3" s="3">
        <v>0.1381</v>
      </c>
      <c r="F3" s="63" t="s">
        <v>108</v>
      </c>
      <c r="G3"/>
      <c r="H3"/>
      <c r="I3" s="61"/>
      <c r="J3"/>
      <c r="K3"/>
      <c r="L3" s="61"/>
      <c r="M3" s="61"/>
      <c r="N3" s="61"/>
      <c r="O3" s="61"/>
      <c r="P3" s="61"/>
      <c r="R3" s="3"/>
      <c r="X3" s="3"/>
    </row>
    <row r="4" spans="1:24" x14ac:dyDescent="0.25">
      <c r="A4" s="62">
        <v>60</v>
      </c>
      <c r="B4" s="61" t="s">
        <v>107</v>
      </c>
      <c r="C4" s="60">
        <v>0.33</v>
      </c>
      <c r="D4" s="61" t="s">
        <v>107</v>
      </c>
      <c r="E4" s="3">
        <v>0.1583</v>
      </c>
      <c r="F4" s="63" t="s">
        <v>108</v>
      </c>
      <c r="G4"/>
      <c r="H4"/>
      <c r="I4" s="61"/>
      <c r="J4"/>
      <c r="K4"/>
      <c r="L4" s="61"/>
      <c r="M4" s="61"/>
      <c r="N4" s="61"/>
      <c r="O4" s="61"/>
      <c r="P4" s="61"/>
      <c r="R4" s="3"/>
      <c r="X4" s="3"/>
    </row>
    <row r="5" spans="1:24" x14ac:dyDescent="0.25">
      <c r="A5" s="62">
        <v>9</v>
      </c>
      <c r="B5" s="61" t="s">
        <v>107</v>
      </c>
      <c r="C5" s="60">
        <v>0</v>
      </c>
      <c r="D5" s="61" t="s">
        <v>107</v>
      </c>
      <c r="E5" s="3">
        <v>3.8100000000000002E-2</v>
      </c>
      <c r="F5" s="63" t="s">
        <v>108</v>
      </c>
      <c r="G5"/>
      <c r="H5"/>
      <c r="I5" s="61"/>
      <c r="J5"/>
      <c r="K5"/>
      <c r="L5" s="61"/>
      <c r="M5" s="61"/>
      <c r="N5" s="61"/>
      <c r="O5" s="61"/>
      <c r="P5" s="61"/>
      <c r="R5" s="3"/>
      <c r="X5" s="3"/>
    </row>
    <row r="6" spans="1:24" x14ac:dyDescent="0.25">
      <c r="A6" s="62">
        <v>1</v>
      </c>
      <c r="B6" s="61" t="s">
        <v>107</v>
      </c>
      <c r="C6" s="60">
        <v>0</v>
      </c>
      <c r="D6" s="61" t="s">
        <v>107</v>
      </c>
      <c r="E6" s="3">
        <v>4.7999999999999996E-3</v>
      </c>
      <c r="F6" s="63" t="s">
        <v>108</v>
      </c>
      <c r="G6"/>
      <c r="H6"/>
      <c r="I6" s="61"/>
      <c r="J6"/>
      <c r="K6"/>
      <c r="L6" s="61"/>
      <c r="M6" s="61"/>
      <c r="N6" s="61"/>
      <c r="O6" s="61"/>
      <c r="P6" s="61"/>
      <c r="R6" s="3"/>
      <c r="X6" s="3"/>
    </row>
    <row r="7" spans="1:24" x14ac:dyDescent="0.25">
      <c r="A7" s="62">
        <v>3</v>
      </c>
      <c r="B7" s="61" t="s">
        <v>107</v>
      </c>
      <c r="C7" s="60">
        <v>0</v>
      </c>
      <c r="D7" s="61" t="s">
        <v>107</v>
      </c>
      <c r="E7" s="3">
        <v>2.1399999999999999E-2</v>
      </c>
      <c r="F7" s="63" t="s">
        <v>108</v>
      </c>
      <c r="G7"/>
      <c r="H7"/>
      <c r="I7" s="61"/>
      <c r="J7"/>
      <c r="K7"/>
      <c r="L7" s="61"/>
      <c r="M7" s="61"/>
      <c r="N7" s="61"/>
      <c r="O7" s="61"/>
      <c r="P7" s="61"/>
      <c r="R7" s="3"/>
      <c r="X7" s="3"/>
    </row>
    <row r="8" spans="1:24" x14ac:dyDescent="0.25">
      <c r="A8" s="62">
        <v>6</v>
      </c>
      <c r="B8" s="61" t="s">
        <v>107</v>
      </c>
      <c r="C8" s="60">
        <v>0</v>
      </c>
      <c r="D8" s="61" t="s">
        <v>107</v>
      </c>
      <c r="E8" s="3">
        <v>3.8100000000000002E-2</v>
      </c>
      <c r="F8" s="63" t="s">
        <v>108</v>
      </c>
      <c r="G8"/>
      <c r="H8"/>
      <c r="I8" s="61"/>
      <c r="J8"/>
      <c r="K8"/>
      <c r="L8" s="61"/>
      <c r="M8" s="61"/>
      <c r="N8" s="61"/>
      <c r="O8" s="61"/>
      <c r="P8" s="61"/>
      <c r="R8" s="3"/>
      <c r="X8" s="3"/>
    </row>
    <row r="9" spans="1:24" x14ac:dyDescent="0.25">
      <c r="A9" s="62">
        <v>1</v>
      </c>
      <c r="B9" s="61" t="s">
        <v>107</v>
      </c>
      <c r="C9" s="60">
        <v>0</v>
      </c>
      <c r="D9" s="61" t="s">
        <v>107</v>
      </c>
      <c r="E9" s="3">
        <v>4.7999999999999996E-3</v>
      </c>
      <c r="F9" s="63" t="s">
        <v>108</v>
      </c>
      <c r="G9"/>
      <c r="H9"/>
      <c r="I9" s="61"/>
      <c r="J9"/>
      <c r="K9"/>
      <c r="L9" s="61"/>
      <c r="M9" s="61"/>
      <c r="N9" s="61"/>
      <c r="O9" s="61"/>
      <c r="P9" s="61"/>
      <c r="R9" s="3"/>
      <c r="X9" s="3"/>
    </row>
    <row r="10" spans="1:24" x14ac:dyDescent="0.25">
      <c r="A10" s="62">
        <v>1</v>
      </c>
      <c r="B10" s="61" t="s">
        <v>107</v>
      </c>
      <c r="C10" s="60">
        <v>0</v>
      </c>
      <c r="D10" s="61" t="s">
        <v>107</v>
      </c>
      <c r="E10" s="3">
        <v>4.7999999999999996E-3</v>
      </c>
      <c r="F10" s="64" t="s">
        <v>108</v>
      </c>
      <c r="G10" t="s">
        <v>109</v>
      </c>
      <c r="H10"/>
      <c r="I10" s="61"/>
      <c r="J10"/>
      <c r="K10"/>
      <c r="L10" s="61"/>
      <c r="M10" s="61"/>
      <c r="N10" s="61"/>
      <c r="O10" s="61"/>
      <c r="P10" s="61"/>
      <c r="R10" s="3"/>
      <c r="X10" s="3"/>
    </row>
    <row r="11" spans="1:24" x14ac:dyDescent="0.25">
      <c r="N11" s="3"/>
      <c r="O11" s="3"/>
      <c r="Q11" s="3"/>
      <c r="R11" s="3"/>
      <c r="X11" s="3"/>
    </row>
    <row r="12" spans="1:24" s="61" customFormat="1" x14ac:dyDescent="0.25">
      <c r="A12" s="61" t="s">
        <v>103</v>
      </c>
      <c r="B12" s="61" t="s">
        <v>107</v>
      </c>
      <c r="C12" s="61" t="s">
        <v>105</v>
      </c>
      <c r="D12" s="61" t="s">
        <v>107</v>
      </c>
      <c r="E12" s="61" t="s">
        <v>106</v>
      </c>
      <c r="F12" s="63" t="s">
        <v>108</v>
      </c>
      <c r="G12" s="61" t="s">
        <v>109</v>
      </c>
    </row>
    <row r="13" spans="1:24" x14ac:dyDescent="0.25">
      <c r="A13" s="27">
        <f>80</f>
        <v>80</v>
      </c>
      <c r="B13" s="61" t="s">
        <v>107</v>
      </c>
      <c r="C13" s="60">
        <v>0.33</v>
      </c>
      <c r="D13" s="61" t="s">
        <v>107</v>
      </c>
      <c r="E13" s="60">
        <v>0.5</v>
      </c>
      <c r="F13" s="63" t="s">
        <v>108</v>
      </c>
      <c r="G13"/>
      <c r="H13"/>
      <c r="I13" s="61"/>
      <c r="J13"/>
      <c r="K13"/>
      <c r="L13" s="61"/>
      <c r="M13" s="61"/>
      <c r="N13" s="61"/>
      <c r="O13" s="61"/>
      <c r="P13" s="61"/>
      <c r="R13" s="3"/>
      <c r="X13" s="3"/>
    </row>
    <row r="14" spans="1:24" x14ac:dyDescent="0.25">
      <c r="A14" s="27">
        <v>78</v>
      </c>
      <c r="B14" s="61" t="s">
        <v>107</v>
      </c>
      <c r="C14" s="60">
        <v>0.33</v>
      </c>
      <c r="D14" s="61" t="s">
        <v>107</v>
      </c>
      <c r="E14" s="60">
        <v>0.5</v>
      </c>
      <c r="F14" s="63" t="s">
        <v>108</v>
      </c>
      <c r="G14"/>
      <c r="H14"/>
      <c r="I14" s="61"/>
      <c r="J14"/>
      <c r="K14"/>
      <c r="L14" s="61"/>
      <c r="M14" s="61"/>
      <c r="N14" s="61"/>
      <c r="O14" s="61"/>
      <c r="P14" s="61"/>
      <c r="R14" s="3"/>
      <c r="X14" s="3"/>
    </row>
    <row r="15" spans="1:24" x14ac:dyDescent="0.25">
      <c r="A15" s="27">
        <v>50</v>
      </c>
      <c r="B15" s="61" t="s">
        <v>107</v>
      </c>
      <c r="C15" s="60">
        <v>0.33</v>
      </c>
      <c r="D15" s="61" t="s">
        <v>107</v>
      </c>
      <c r="E15" s="60">
        <v>0</v>
      </c>
      <c r="F15" s="63" t="s">
        <v>108</v>
      </c>
      <c r="G15"/>
      <c r="H15"/>
      <c r="I15" s="61"/>
      <c r="J15"/>
      <c r="K15"/>
      <c r="L15" s="61"/>
      <c r="M15" s="61"/>
      <c r="N15" s="61"/>
      <c r="O15" s="61"/>
      <c r="P15" s="61"/>
      <c r="R15" s="3"/>
      <c r="X15" s="3"/>
    </row>
    <row r="16" spans="1:24" x14ac:dyDescent="0.25">
      <c r="A16" s="27">
        <v>8</v>
      </c>
      <c r="B16" s="61" t="s">
        <v>107</v>
      </c>
      <c r="C16" s="60">
        <v>0</v>
      </c>
      <c r="D16" s="61" t="s">
        <v>107</v>
      </c>
      <c r="E16" s="60">
        <v>0</v>
      </c>
      <c r="F16" s="63" t="s">
        <v>108</v>
      </c>
      <c r="G16"/>
      <c r="H16"/>
      <c r="I16" s="61"/>
      <c r="J16"/>
      <c r="K16"/>
      <c r="L16" s="61"/>
      <c r="M16" s="61"/>
      <c r="N16" s="61"/>
      <c r="O16" s="61"/>
      <c r="P16" s="61"/>
      <c r="R16" s="3"/>
      <c r="X16" s="3"/>
    </row>
    <row r="17" spans="1:24" x14ac:dyDescent="0.25">
      <c r="A17" s="27">
        <v>5</v>
      </c>
      <c r="B17" s="61" t="s">
        <v>107</v>
      </c>
      <c r="C17" s="60">
        <v>0</v>
      </c>
      <c r="D17" s="61" t="s">
        <v>107</v>
      </c>
      <c r="E17" s="60">
        <v>0</v>
      </c>
      <c r="F17" s="63" t="s">
        <v>108</v>
      </c>
      <c r="G17"/>
      <c r="H17"/>
      <c r="I17" s="61"/>
      <c r="J17"/>
      <c r="K17"/>
      <c r="L17" s="61"/>
      <c r="M17" s="61"/>
      <c r="N17" s="61"/>
      <c r="O17" s="61"/>
      <c r="P17" s="61"/>
      <c r="R17" s="3"/>
      <c r="X17" s="3"/>
    </row>
    <row r="18" spans="1:24" x14ac:dyDescent="0.25">
      <c r="A18" s="27">
        <v>4</v>
      </c>
      <c r="B18" s="61" t="s">
        <v>107</v>
      </c>
      <c r="C18" s="60">
        <v>0</v>
      </c>
      <c r="D18" s="61" t="s">
        <v>107</v>
      </c>
      <c r="E18" s="60">
        <v>0</v>
      </c>
      <c r="F18" s="63" t="s">
        <v>108</v>
      </c>
      <c r="G18"/>
      <c r="H18"/>
      <c r="I18" s="61"/>
      <c r="J18"/>
      <c r="K18"/>
      <c r="L18" s="61"/>
      <c r="M18" s="61"/>
      <c r="N18" s="61"/>
      <c r="O18" s="61"/>
      <c r="P18" s="61"/>
      <c r="R18" s="3"/>
      <c r="X18" s="3"/>
    </row>
    <row r="19" spans="1:24" x14ac:dyDescent="0.25">
      <c r="A19" s="27">
        <v>4</v>
      </c>
      <c r="B19" s="61" t="s">
        <v>107</v>
      </c>
      <c r="C19" s="60">
        <v>0</v>
      </c>
      <c r="D19" s="61" t="s">
        <v>107</v>
      </c>
      <c r="E19" s="60">
        <v>0</v>
      </c>
      <c r="F19" s="63" t="s">
        <v>108</v>
      </c>
      <c r="G19"/>
      <c r="H19"/>
      <c r="I19" s="61"/>
      <c r="J19"/>
      <c r="K19"/>
      <c r="L19" s="61"/>
      <c r="M19" s="61"/>
      <c r="N19" s="61"/>
      <c r="O19" s="61"/>
      <c r="P19" s="61"/>
      <c r="R19" s="3"/>
      <c r="X19" s="3"/>
    </row>
    <row r="20" spans="1:24" x14ac:dyDescent="0.25">
      <c r="A20" s="27">
        <v>1</v>
      </c>
      <c r="B20" s="61" t="s">
        <v>107</v>
      </c>
      <c r="C20" s="60">
        <v>0</v>
      </c>
      <c r="D20" s="61" t="s">
        <v>107</v>
      </c>
      <c r="E20" s="60">
        <v>0</v>
      </c>
      <c r="F20" s="63" t="s">
        <v>108</v>
      </c>
      <c r="G20"/>
      <c r="H20"/>
      <c r="I20" s="61"/>
      <c r="J20"/>
      <c r="K20"/>
      <c r="L20" s="61"/>
      <c r="M20" s="61"/>
      <c r="N20" s="61"/>
      <c r="O20" s="61"/>
      <c r="P20" s="61"/>
      <c r="R20" s="3"/>
      <c r="X20" s="3"/>
    </row>
    <row r="21" spans="1:24" x14ac:dyDescent="0.25">
      <c r="A21" s="27">
        <v>0</v>
      </c>
      <c r="B21" s="61" t="s">
        <v>107</v>
      </c>
      <c r="C21" s="60">
        <v>0</v>
      </c>
      <c r="D21" s="61" t="s">
        <v>107</v>
      </c>
      <c r="E21" s="60">
        <v>0</v>
      </c>
      <c r="F21" s="64" t="s">
        <v>108</v>
      </c>
      <c r="G21" t="s">
        <v>109</v>
      </c>
      <c r="H21"/>
      <c r="I21" s="61"/>
      <c r="J21"/>
      <c r="K21"/>
      <c r="L21" s="61"/>
      <c r="M21" s="61"/>
      <c r="N21" s="61"/>
      <c r="O21" s="61"/>
      <c r="P21" s="61"/>
      <c r="R21" s="3"/>
      <c r="X21" s="3"/>
    </row>
  </sheetData>
  <hyperlinks>
    <hyperlink ref="F12" r:id="rId1"/>
    <hyperlink ref="F13:F20" r:id="rId2" display="\\"/>
    <hyperlink ref="F21" r:id="rId3"/>
    <hyperlink ref="F1" r:id="rId4"/>
    <hyperlink ref="F2:F9" r:id="rId5" display="\\"/>
    <hyperlink ref="F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união europeia</vt:lpstr>
      <vt:lpstr>Distritos Eleitorais</vt:lpstr>
      <vt:lpstr>Coimbra - 2024 - Legisl</vt:lpstr>
      <vt:lpstr>Castelo Branco - Concelhos</vt:lpstr>
      <vt:lpstr>Lisboa - 2024 - Legisl</vt:lpstr>
      <vt:lpstr>Portalegre - 2024 - Legisl</vt:lpstr>
      <vt:lpstr>Total Nacional 2024 - Legisl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Luis Soares</dc:creator>
  <cp:lastModifiedBy>João Luís Cardoso Soares</cp:lastModifiedBy>
  <dcterms:created xsi:type="dcterms:W3CDTF">2022-02-01T11:15:52Z</dcterms:created>
  <dcterms:modified xsi:type="dcterms:W3CDTF">2025-08-11T09:08:49Z</dcterms:modified>
</cp:coreProperties>
</file>