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activeTab="1"/>
  </bookViews>
  <sheets>
    <sheet name="Relatório de sensibilidade 4" sheetId="1" r:id="rId1"/>
    <sheet name="Folha1" sheetId="2" r:id="rId2"/>
  </sheets>
  <definedNames>
    <definedName name="_xlnm.Print_Area" localSheetId="1">'Folha1'!$A$1:$J$37</definedName>
    <definedName name="_xlnm.Print_Area" localSheetId="0">'Relatório de sensibilidade 4'!$B$1:$H$29</definedName>
    <definedName name="sencount" hidden="1">4</definedName>
    <definedName name="solver_adj" localSheetId="1" hidden="1">'Folha1'!$C$6:$E$6,'Folha1'!$C$16:$E$16,'Folha1'!$C$26:$F$26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'Folha1'!$G$16</definedName>
    <definedName name="solver_lhs2" localSheetId="1" hidden="1">'Folha1'!$C$6:$E$6</definedName>
    <definedName name="solver_lhs3" localSheetId="1" hidden="1">'Folha1'!$H$27:$H$32</definedName>
    <definedName name="solver_lhs4" localSheetId="1" hidden="1">'Folha1'!$C$26:$D$26</definedName>
    <definedName name="solver_lhs5" localSheetId="1" hidden="1">'Folha1'!#REF!</definedName>
    <definedName name="solver_lhs6" localSheetId="1" hidden="1">'Folha1'!#REF!</definedName>
    <definedName name="solver_lhs7" localSheetId="1" hidden="1">'Folha1'!#REF!</definedName>
    <definedName name="solver_lhs8" localSheetId="1" hidden="1">'Folha1'!#REF!</definedName>
    <definedName name="solver_lin" localSheetId="1" hidden="1">1</definedName>
    <definedName name="solver_neg" localSheetId="1" hidden="1">1</definedName>
    <definedName name="solver_num" localSheetId="1" hidden="1">4</definedName>
    <definedName name="solver_nwt" localSheetId="1" hidden="1">1</definedName>
    <definedName name="solver_opt" localSheetId="1" hidden="1">'Folha1'!$G$37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3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hs1" localSheetId="1" hidden="1">'Folha1'!$I$16</definedName>
    <definedName name="solver_rhs2" localSheetId="1" hidden="1">'Folha1'!$C$5:$E$5</definedName>
    <definedName name="solver_rhs3" localSheetId="1" hidden="1">'Folha1'!$J$27:$J$32</definedName>
    <definedName name="solver_rhs4" localSheetId="1" hidden="1">'Folha1'!$C$25:$D$25</definedName>
    <definedName name="solver_rhs5" localSheetId="1" hidden="1">'Folha1'!#REF!</definedName>
    <definedName name="solver_rhs6" localSheetId="1" hidden="1">'Folha1'!#REF!</definedName>
    <definedName name="solver_rhs7" localSheetId="1" hidden="1">'Folha1'!#REF!</definedName>
    <definedName name="solver_rhs8" localSheetId="1" hidden="1">'Folha1'!#REF!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<sst xmlns="http://schemas.openxmlformats.org/spreadsheetml/2006/main" count="115" uniqueCount="93">
  <si>
    <t>2.2 Oil Refinery Optimization</t>
  </si>
  <si>
    <t>DN</t>
  </si>
  <si>
    <t>DHO</t>
  </si>
  <si>
    <t>DGO</t>
  </si>
  <si>
    <t>P</t>
  </si>
  <si>
    <t>Crude 1</t>
  </si>
  <si>
    <t>Crude 2</t>
  </si>
  <si>
    <t>Crude 3</t>
  </si>
  <si>
    <t>Distillation:</t>
  </si>
  <si>
    <t>Catalytic Cracker</t>
  </si>
  <si>
    <t>DHO normal</t>
  </si>
  <si>
    <t>DGO normal</t>
  </si>
  <si>
    <t>DHO high</t>
  </si>
  <si>
    <t>CN</t>
  </si>
  <si>
    <t>CHO</t>
  </si>
  <si>
    <t>Final Product:</t>
  </si>
  <si>
    <t>Gasoline</t>
  </si>
  <si>
    <t>Heating oil</t>
  </si>
  <si>
    <t>Diesel fuel</t>
  </si>
  <si>
    <t>Heavy fuel oil</t>
  </si>
  <si>
    <t>Max avail:</t>
  </si>
  <si>
    <t>selling price</t>
  </si>
  <si>
    <t>Sales</t>
  </si>
  <si>
    <t>Costs</t>
  </si>
  <si>
    <t>-</t>
  </si>
  <si>
    <t>=</t>
  </si>
  <si>
    <t>Profit:</t>
  </si>
  <si>
    <t>Out\Inp:</t>
  </si>
  <si>
    <t>NONE</t>
  </si>
  <si>
    <t>Costs:</t>
  </si>
  <si>
    <t>Unit Cost</t>
  </si>
  <si>
    <t>&lt;=</t>
  </si>
  <si>
    <t>Percentage usage constraint:</t>
  </si>
  <si>
    <t>Microsoft Excel 8.0e Relatório de sensibilidade</t>
  </si>
  <si>
    <t>Folha de cálculo: [oil.xls]Folha1</t>
  </si>
  <si>
    <t>Células ajustáveis</t>
  </si>
  <si>
    <t>Célula</t>
  </si>
  <si>
    <t>Nome</t>
  </si>
  <si>
    <t>Valor</t>
  </si>
  <si>
    <t>Final</t>
  </si>
  <si>
    <t>Reduzido</t>
  </si>
  <si>
    <t>Custo</t>
  </si>
  <si>
    <t>Objectivo</t>
  </si>
  <si>
    <t>Coêficiente</t>
  </si>
  <si>
    <t>Permissível</t>
  </si>
  <si>
    <t>Aumentar</t>
  </si>
  <si>
    <t>Diminuir</t>
  </si>
  <si>
    <t>Restrições</t>
  </si>
  <si>
    <t>Sombra</t>
  </si>
  <si>
    <t>Preço</t>
  </si>
  <si>
    <t>Restrição</t>
  </si>
  <si>
    <t>Lado direito</t>
  </si>
  <si>
    <t>$C$6</t>
  </si>
  <si>
    <t>Out\Inp: Crude 1</t>
  </si>
  <si>
    <t>$D$6</t>
  </si>
  <si>
    <t>Out\Inp: Crude 2</t>
  </si>
  <si>
    <t>$E$6</t>
  </si>
  <si>
    <t>Out\Inp: Crude 3</t>
  </si>
  <si>
    <t>$C$16</t>
  </si>
  <si>
    <t>Out\Inp: DHO normal</t>
  </si>
  <si>
    <t>$D$16</t>
  </si>
  <si>
    <t>Out\Inp: DHO high</t>
  </si>
  <si>
    <t>$E$16</t>
  </si>
  <si>
    <t>Out\Inp: DGO normal</t>
  </si>
  <si>
    <t>$G$16</t>
  </si>
  <si>
    <t>Out\Inp: Percentage usage constraint:</t>
  </si>
  <si>
    <t>$C$26</t>
  </si>
  <si>
    <t>P1</t>
  </si>
  <si>
    <t>P2</t>
  </si>
  <si>
    <t>&gt;=</t>
  </si>
  <si>
    <t>Disponível:</t>
  </si>
  <si>
    <t>Consumido</t>
  </si>
  <si>
    <t>Folga:</t>
  </si>
  <si>
    <t>Sales:</t>
  </si>
  <si>
    <t>Relatório gerado: 11/6/00 2:21:44 PM</t>
  </si>
  <si>
    <t>Disponível: Gasoline</t>
  </si>
  <si>
    <t>$D$26</t>
  </si>
  <si>
    <t>Disponível: Heating oil</t>
  </si>
  <si>
    <t>$E$26</t>
  </si>
  <si>
    <t>Disponível: NONE</t>
  </si>
  <si>
    <t>$F$26</t>
  </si>
  <si>
    <t>$H$27</t>
  </si>
  <si>
    <t>DN Folga:</t>
  </si>
  <si>
    <t>$H$28</t>
  </si>
  <si>
    <t>CN Folga:</t>
  </si>
  <si>
    <t>$H$29</t>
  </si>
  <si>
    <t>DHO Folga:</t>
  </si>
  <si>
    <t>$H$30</t>
  </si>
  <si>
    <t>DGO Folga:</t>
  </si>
  <si>
    <t>$H$31</t>
  </si>
  <si>
    <t>CHO Folga:</t>
  </si>
  <si>
    <t>$H$32</t>
  </si>
  <si>
    <t>P Folga: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</si>
</sst>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0000"/>
    <numFmt numFmtId="174" formatCode="0.000000"/>
    <numFmt numFmtId="175" formatCode="0.0000"/>
    <numFmt numFmtId="176" formatCode="0.0"/>
    <numFmt numFmtId="177" formatCode="0.00000000"/>
    <numFmt numFmtId="178" formatCode="0.0000000"/>
    <numFmt numFmtId="179" formatCode="_-* #,##0.000\ _E_s_c_._-;\-* #,##0.000\ _E_s_c_._-;_-* &quot;-&quot;??\ _E_s_c_._-;_-@_-"/>
    <numFmt numFmtId="180" formatCode="_-* #,##0.0000\ _E_s_c_._-;\-* #,##0.0000\ _E_s_c_._-;_-* &quot;-&quot;??\ _E_s_c_._-;_-@_-"/>
    <numFmt numFmtId="181" formatCode="_-* #,##0.00000\ _E_s_c_._-;\-* #,##0.00000\ _E_s_c_._-;_-* &quot;-&quot;??\ _E_s_c_._-;_-@_-"/>
    <numFmt numFmtId="182" formatCode="_-* #,##0.000000\ _E_s_c_._-;\-* #,##0.000000\ _E_s_c_._-;_-* &quot;-&quot;??\ _E_s_c_._-;_-@_-"/>
    <numFmt numFmtId="183" formatCode="_-* #,##0.0000000\ _E_s_c_._-;\-* #,##0.0000000\ _E_s_c_._-;_-* &quot;-&quot;??\ _E_s_c_._-;_-@_-"/>
    <numFmt numFmtId="184" formatCode="_-* #,##0.00000000\ _E_s_c_._-;\-* #,##0.00000000\ _E_s_c_._-;_-* &quot;-&quot;??\ _E_s_c_._-;_-@_-"/>
    <numFmt numFmtId="185" formatCode="_-* #,##0.000000000\ _E_s_c_._-;\-* #,##0.000000000\ _E_s_c_._-;_-* &quot;-&quot;??\ _E_s_c_._-;_-@_-"/>
    <numFmt numFmtId="186" formatCode="_-* #,##0.0000000000\ _E_s_c_._-;\-* #,##0.0000000000\ _E_s_c_._-;_-* &quot;-&quot;??\ _E_s_c_._-;_-@_-"/>
    <numFmt numFmtId="187" formatCode="_-* #,##0.00000000000\ _E_s_c_._-;\-* #,##0.00000000000\ _E_s_c_._-;_-* &quot;-&quot;??\ _E_s_c_._-;_-@_-"/>
    <numFmt numFmtId="188" formatCode="_-* #,##0.000000000000\ _E_s_c_._-;\-* #,##0.000000000000\ _E_s_c_._-;_-* &quot;-&quot;??\ _E_s_c_._-;_-@_-"/>
    <numFmt numFmtId="189" formatCode="0.0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72" fontId="0" fillId="4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B1" sqref="B1:H29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32.421875" style="0" bestFit="1" customWidth="1"/>
    <col min="4" max="8" width="12.00390625" style="0" bestFit="1" customWidth="1"/>
  </cols>
  <sheetData>
    <row r="1" ht="12.75">
      <c r="A1" s="1" t="s">
        <v>33</v>
      </c>
    </row>
    <row r="2" ht="12.75">
      <c r="A2" s="1" t="s">
        <v>34</v>
      </c>
    </row>
    <row r="3" ht="12.75">
      <c r="A3" s="1" t="s">
        <v>74</v>
      </c>
    </row>
    <row r="6" ht="13.5" thickBot="1">
      <c r="A6" t="s">
        <v>35</v>
      </c>
    </row>
    <row r="7" spans="2:8" ht="12.75">
      <c r="B7" s="32"/>
      <c r="C7" s="32"/>
      <c r="D7" s="32" t="s">
        <v>38</v>
      </c>
      <c r="E7" s="32" t="s">
        <v>40</v>
      </c>
      <c r="F7" s="32" t="s">
        <v>42</v>
      </c>
      <c r="G7" s="32" t="s">
        <v>44</v>
      </c>
      <c r="H7" s="32" t="s">
        <v>44</v>
      </c>
    </row>
    <row r="8" spans="2:8" ht="13.5" thickBot="1">
      <c r="B8" s="33" t="s">
        <v>36</v>
      </c>
      <c r="C8" s="33" t="s">
        <v>37</v>
      </c>
      <c r="D8" s="33" t="s">
        <v>39</v>
      </c>
      <c r="E8" s="33" t="s">
        <v>41</v>
      </c>
      <c r="F8" s="33" t="s">
        <v>43</v>
      </c>
      <c r="G8" s="33" t="s">
        <v>45</v>
      </c>
      <c r="H8" s="33" t="s">
        <v>46</v>
      </c>
    </row>
    <row r="9" spans="2:8" ht="12.75">
      <c r="B9" s="17" t="s">
        <v>52</v>
      </c>
      <c r="C9" s="17" t="s">
        <v>53</v>
      </c>
      <c r="D9" s="19">
        <v>60000</v>
      </c>
      <c r="E9" s="19">
        <v>0.2664705881476508</v>
      </c>
      <c r="F9" s="17">
        <v>-23.25</v>
      </c>
      <c r="G9" s="17">
        <v>1E+30</v>
      </c>
      <c r="H9" s="17">
        <v>0.2664705881476508</v>
      </c>
    </row>
    <row r="10" spans="2:8" ht="12.75">
      <c r="B10" s="17" t="s">
        <v>54</v>
      </c>
      <c r="C10" s="17" t="s">
        <v>55</v>
      </c>
      <c r="D10" s="19">
        <v>90000</v>
      </c>
      <c r="E10" s="19">
        <v>1.2088235292033607</v>
      </c>
      <c r="F10" s="17">
        <v>-22</v>
      </c>
      <c r="G10" s="17">
        <v>1E+30</v>
      </c>
      <c r="H10" s="17">
        <v>1.2088235292033607</v>
      </c>
    </row>
    <row r="11" spans="2:8" ht="12.75">
      <c r="B11" s="17" t="s">
        <v>56</v>
      </c>
      <c r="C11" s="17" t="s">
        <v>57</v>
      </c>
      <c r="D11" s="19">
        <v>80000</v>
      </c>
      <c r="E11" s="19">
        <v>8.956470588067575</v>
      </c>
      <c r="F11" s="17">
        <v>-20.5</v>
      </c>
      <c r="G11" s="17">
        <v>1E+30</v>
      </c>
      <c r="H11" s="17">
        <v>8.956470588067575</v>
      </c>
    </row>
    <row r="12" spans="2:8" ht="12.75">
      <c r="B12" s="17" t="s">
        <v>58</v>
      </c>
      <c r="C12" s="17" t="s">
        <v>59</v>
      </c>
      <c r="D12" s="19">
        <v>0</v>
      </c>
      <c r="E12" s="19">
        <v>-9.572794117420624</v>
      </c>
      <c r="F12" s="17">
        <v>0</v>
      </c>
      <c r="G12" s="17">
        <v>9.572794117420624</v>
      </c>
      <c r="H12" s="17">
        <v>1E+30</v>
      </c>
    </row>
    <row r="13" spans="2:8" ht="12.75">
      <c r="B13" s="17" t="s">
        <v>60</v>
      </c>
      <c r="C13" s="17" t="s">
        <v>61</v>
      </c>
      <c r="D13" s="19">
        <v>24200.00000058204</v>
      </c>
      <c r="E13" s="19">
        <v>0</v>
      </c>
      <c r="F13" s="17">
        <v>0</v>
      </c>
      <c r="G13" s="17">
        <v>13.750000002204208</v>
      </c>
      <c r="H13" s="17">
        <v>0.9869281042482537</v>
      </c>
    </row>
    <row r="14" spans="2:8" ht="12.75">
      <c r="B14" s="17" t="s">
        <v>62</v>
      </c>
      <c r="C14" s="17" t="s">
        <v>63</v>
      </c>
      <c r="D14" s="19">
        <v>28911.711711981196</v>
      </c>
      <c r="E14" s="19">
        <v>0</v>
      </c>
      <c r="F14" s="17">
        <v>0</v>
      </c>
      <c r="G14" s="17">
        <v>1.4803921563830011</v>
      </c>
      <c r="H14" s="17">
        <v>4.435411766691898</v>
      </c>
    </row>
    <row r="15" spans="2:8" ht="12.75">
      <c r="B15" s="17" t="s">
        <v>66</v>
      </c>
      <c r="C15" s="17" t="s">
        <v>75</v>
      </c>
      <c r="D15" s="21">
        <v>40000</v>
      </c>
      <c r="E15" s="21">
        <v>4.994833070656973</v>
      </c>
      <c r="F15" s="17">
        <v>43.250000001862645</v>
      </c>
      <c r="G15" s="17">
        <v>1E+30</v>
      </c>
      <c r="H15" s="17">
        <v>4.994833070656973</v>
      </c>
    </row>
    <row r="16" spans="2:8" ht="12.75">
      <c r="B16" s="17" t="s">
        <v>76</v>
      </c>
      <c r="C16" s="17" t="s">
        <v>77</v>
      </c>
      <c r="D16" s="21">
        <v>40000</v>
      </c>
      <c r="E16" s="21">
        <v>13.750000002013993</v>
      </c>
      <c r="F16" s="17">
        <v>39.75000000093132</v>
      </c>
      <c r="G16" s="17">
        <v>1E+30</v>
      </c>
      <c r="H16" s="17">
        <v>13.750000002013993</v>
      </c>
    </row>
    <row r="17" spans="2:8" ht="12.75">
      <c r="B17" s="17" t="s">
        <v>78</v>
      </c>
      <c r="C17" s="17" t="s">
        <v>79</v>
      </c>
      <c r="D17" s="21">
        <v>38988.28828868863</v>
      </c>
      <c r="E17" s="21">
        <v>0</v>
      </c>
      <c r="F17" s="17">
        <v>39.00000000062089</v>
      </c>
      <c r="G17" s="17">
        <v>4.435411766906624</v>
      </c>
      <c r="H17" s="17">
        <v>0.47584033598938985</v>
      </c>
    </row>
    <row r="18" spans="2:8" ht="13.5" thickBot="1">
      <c r="B18" s="18" t="s">
        <v>80</v>
      </c>
      <c r="C18" s="18" t="s">
        <v>79</v>
      </c>
      <c r="D18" s="34">
        <v>58851.66931573005</v>
      </c>
      <c r="E18" s="34">
        <v>0</v>
      </c>
      <c r="F18" s="18">
        <v>30</v>
      </c>
      <c r="G18" s="18">
        <v>159.3512852393071</v>
      </c>
      <c r="H18" s="18">
        <v>4.768421050807745</v>
      </c>
    </row>
    <row r="20" ht="13.5" thickBot="1">
      <c r="A20" t="s">
        <v>47</v>
      </c>
    </row>
    <row r="21" spans="2:8" ht="12.75">
      <c r="B21" s="32"/>
      <c r="C21" s="32"/>
      <c r="D21" s="32" t="s">
        <v>38</v>
      </c>
      <c r="E21" s="32" t="s">
        <v>48</v>
      </c>
      <c r="F21" s="32" t="s">
        <v>50</v>
      </c>
      <c r="G21" s="32" t="s">
        <v>44</v>
      </c>
      <c r="H21" s="32" t="s">
        <v>44</v>
      </c>
    </row>
    <row r="22" spans="2:8" ht="13.5" thickBot="1">
      <c r="B22" s="33" t="s">
        <v>36</v>
      </c>
      <c r="C22" s="33" t="s">
        <v>37</v>
      </c>
      <c r="D22" s="33" t="s">
        <v>39</v>
      </c>
      <c r="E22" s="33" t="s">
        <v>49</v>
      </c>
      <c r="F22" s="33" t="s">
        <v>51</v>
      </c>
      <c r="G22" s="33" t="s">
        <v>45</v>
      </c>
      <c r="H22" s="33" t="s">
        <v>46</v>
      </c>
    </row>
    <row r="23" spans="2:8" ht="12.75">
      <c r="B23" s="17" t="s">
        <v>64</v>
      </c>
      <c r="C23" s="17" t="s">
        <v>65</v>
      </c>
      <c r="D23" s="21">
        <v>0.8202342342454443</v>
      </c>
      <c r="E23" s="21">
        <v>0</v>
      </c>
      <c r="F23" s="17">
        <v>1</v>
      </c>
      <c r="G23" s="17">
        <v>1E+30</v>
      </c>
      <c r="H23" s="17">
        <v>0.1797657657530088</v>
      </c>
    </row>
    <row r="24" spans="2:8" ht="12.75">
      <c r="B24" s="17" t="s">
        <v>81</v>
      </c>
      <c r="C24" s="17" t="s">
        <v>82</v>
      </c>
      <c r="D24" s="19">
        <v>9021.62162162162</v>
      </c>
      <c r="E24" s="19">
        <v>0</v>
      </c>
      <c r="F24" s="17">
        <v>0</v>
      </c>
      <c r="G24" s="17">
        <v>9021.621621889048</v>
      </c>
      <c r="H24" s="17">
        <v>1E+30</v>
      </c>
    </row>
    <row r="25" spans="2:8" ht="12.75">
      <c r="B25" s="17" t="s">
        <v>83</v>
      </c>
      <c r="C25" s="17" t="s">
        <v>84</v>
      </c>
      <c r="D25" s="19">
        <v>3.156019374728203E-07</v>
      </c>
      <c r="E25" s="19">
        <v>-70.77205882137876</v>
      </c>
      <c r="F25" s="17">
        <v>0</v>
      </c>
      <c r="G25" s="17">
        <v>4314.378378092198</v>
      </c>
      <c r="H25" s="17">
        <v>13877.621621854918</v>
      </c>
    </row>
    <row r="26" spans="2:8" ht="12.75">
      <c r="B26" s="17" t="s">
        <v>85</v>
      </c>
      <c r="C26" s="17" t="s">
        <v>86</v>
      </c>
      <c r="D26" s="19">
        <v>-5.820402293466032E-07</v>
      </c>
      <c r="E26" s="19">
        <v>-25.99999999929568</v>
      </c>
      <c r="F26" s="17">
        <v>0</v>
      </c>
      <c r="G26" s="17">
        <v>24200.00000056466</v>
      </c>
      <c r="H26" s="17">
        <v>43367.56756825179</v>
      </c>
    </row>
    <row r="27" spans="2:8" ht="12.75">
      <c r="B27" s="17" t="s">
        <v>87</v>
      </c>
      <c r="C27" s="17" t="s">
        <v>88</v>
      </c>
      <c r="D27" s="19">
        <v>-6.698246579617262E-07</v>
      </c>
      <c r="E27" s="19">
        <v>-39.00000000024254</v>
      </c>
      <c r="F27" s="17">
        <v>0</v>
      </c>
      <c r="G27" s="17">
        <v>38988.28828906687</v>
      </c>
      <c r="H27" s="17">
        <v>1E+30</v>
      </c>
    </row>
    <row r="28" spans="2:8" ht="12.75">
      <c r="B28" s="17" t="s">
        <v>89</v>
      </c>
      <c r="C28" s="17" t="s">
        <v>90</v>
      </c>
      <c r="D28" s="19">
        <v>25537.177531081295</v>
      </c>
      <c r="E28" s="19">
        <v>0</v>
      </c>
      <c r="F28" s="17">
        <v>0</v>
      </c>
      <c r="G28" s="17">
        <v>25537.177531098205</v>
      </c>
      <c r="H28" s="17">
        <v>1E+30</v>
      </c>
    </row>
    <row r="29" spans="2:8" ht="13.5" thickBot="1">
      <c r="B29" s="18" t="s">
        <v>91</v>
      </c>
      <c r="C29" s="18" t="s">
        <v>92</v>
      </c>
      <c r="D29" s="20">
        <v>6.758709787391126E-07</v>
      </c>
      <c r="E29" s="20">
        <v>-33.529411764512155</v>
      </c>
      <c r="F29" s="18">
        <v>0</v>
      </c>
      <c r="G29" s="18">
        <v>52656.75675648377</v>
      </c>
      <c r="H29" s="18">
        <v>217066.00901874766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75" zoomScaleNormal="75" workbookViewId="0" topLeftCell="A1">
      <selection activeCell="G37" sqref="G37"/>
    </sheetView>
  </sheetViews>
  <sheetFormatPr defaultColWidth="9.140625" defaultRowHeight="12.75"/>
  <cols>
    <col min="1" max="1" width="15.140625" style="0" customWidth="1"/>
    <col min="3" max="7" width="11.57421875" style="0" bestFit="1" customWidth="1"/>
    <col min="9" max="9" width="10.57421875" style="0" customWidth="1"/>
    <col min="11" max="11" width="10.57421875" style="0" bestFit="1" customWidth="1"/>
  </cols>
  <sheetData>
    <row r="1" ht="12.75">
      <c r="B1" s="1" t="s">
        <v>0</v>
      </c>
    </row>
    <row r="3" ht="12.75">
      <c r="A3" s="4" t="s">
        <v>8</v>
      </c>
    </row>
    <row r="4" spans="1:8" ht="12.75">
      <c r="A4" s="4"/>
      <c r="C4" s="2" t="s">
        <v>5</v>
      </c>
      <c r="D4" s="2" t="s">
        <v>6</v>
      </c>
      <c r="E4" s="2" t="s">
        <v>7</v>
      </c>
      <c r="H4" s="5"/>
    </row>
    <row r="5" spans="2:8" ht="13.5" thickBot="1">
      <c r="B5" s="14" t="s">
        <v>20</v>
      </c>
      <c r="C5" s="22">
        <v>60000</v>
      </c>
      <c r="D5" s="22">
        <v>90000</v>
      </c>
      <c r="E5" s="22">
        <v>80000</v>
      </c>
      <c r="H5" s="14"/>
    </row>
    <row r="6" spans="2:5" ht="13.5" thickBot="1">
      <c r="B6" s="14" t="s">
        <v>27</v>
      </c>
      <c r="C6" s="8">
        <v>60000</v>
      </c>
      <c r="D6" s="9">
        <v>90000</v>
      </c>
      <c r="E6" s="10">
        <v>80000</v>
      </c>
    </row>
    <row r="7" spans="1:5" ht="13.5" thickBot="1">
      <c r="A7" t="s">
        <v>1</v>
      </c>
      <c r="B7" s="11">
        <f>SUMPRODUCT($C$6:$E$6,C7:E7)</f>
        <v>27400</v>
      </c>
      <c r="C7" s="13">
        <v>0.19</v>
      </c>
      <c r="D7" s="7">
        <v>0.16</v>
      </c>
      <c r="E7" s="7">
        <v>0.02</v>
      </c>
    </row>
    <row r="8" spans="1:5" ht="13.5" thickBot="1">
      <c r="A8" t="s">
        <v>2</v>
      </c>
      <c r="B8" s="11">
        <f>SUMPRODUCT($C$6:$E$6,C8:E8)</f>
        <v>64200</v>
      </c>
      <c r="C8" s="13">
        <v>0.27</v>
      </c>
      <c r="D8" s="7">
        <v>0.32</v>
      </c>
      <c r="E8" s="7">
        <v>0.24</v>
      </c>
    </row>
    <row r="9" spans="1:5" ht="13.5" thickBot="1">
      <c r="A9" t="s">
        <v>3</v>
      </c>
      <c r="B9" s="11">
        <f>SUMPRODUCT($C$6:$E$6,C9:E9)</f>
        <v>67900</v>
      </c>
      <c r="C9" s="13">
        <v>0.38</v>
      </c>
      <c r="D9" s="7">
        <v>0.27</v>
      </c>
      <c r="E9" s="7">
        <v>0.26</v>
      </c>
    </row>
    <row r="10" spans="1:5" ht="13.5" thickBot="1">
      <c r="A10" t="s">
        <v>67</v>
      </c>
      <c r="B10" s="6">
        <f>SUMPRODUCT($C$6:$E$6,C10:E10)</f>
        <v>45900</v>
      </c>
      <c r="C10" s="13">
        <v>0.05</v>
      </c>
      <c r="D10" s="7">
        <v>0.13</v>
      </c>
      <c r="E10" s="7">
        <v>0.39</v>
      </c>
    </row>
    <row r="11" spans="1:5" ht="12.75">
      <c r="A11" t="s">
        <v>30</v>
      </c>
      <c r="B11" s="15"/>
      <c r="C11" s="7">
        <v>23.25</v>
      </c>
      <c r="D11" s="7">
        <v>22</v>
      </c>
      <c r="E11" s="7">
        <v>20.5</v>
      </c>
    </row>
    <row r="12" spans="1:5" ht="12.75">
      <c r="A12" t="s">
        <v>29</v>
      </c>
      <c r="C12" s="16">
        <f>C11*C6</f>
        <v>1395000</v>
      </c>
      <c r="D12" s="16">
        <f>D11*D6</f>
        <v>1980000</v>
      </c>
      <c r="E12" s="16">
        <f>E11*E6</f>
        <v>1640000</v>
      </c>
    </row>
    <row r="14" ht="12.75">
      <c r="A14" s="4" t="s">
        <v>9</v>
      </c>
    </row>
    <row r="15" spans="3:7" ht="13.5" thickBot="1">
      <c r="C15" t="s">
        <v>10</v>
      </c>
      <c r="D15" t="s">
        <v>12</v>
      </c>
      <c r="E15" t="s">
        <v>11</v>
      </c>
      <c r="G15" t="s">
        <v>32</v>
      </c>
    </row>
    <row r="16" spans="2:9" ht="13.5" thickBot="1">
      <c r="B16" s="14" t="s">
        <v>27</v>
      </c>
      <c r="C16" s="8">
        <v>0</v>
      </c>
      <c r="D16" s="9">
        <v>24200.00000058204</v>
      </c>
      <c r="E16" s="10">
        <v>28911.711711981196</v>
      </c>
      <c r="F16" s="5"/>
      <c r="G16" s="3">
        <f>(C16+D16)/100000+E16/50000</f>
        <v>0.8202342342454443</v>
      </c>
      <c r="H16" s="2" t="s">
        <v>31</v>
      </c>
      <c r="I16" s="2">
        <v>1</v>
      </c>
    </row>
    <row r="17" spans="1:6" ht="13.5" thickBot="1">
      <c r="A17" t="s">
        <v>13</v>
      </c>
      <c r="B17" s="6">
        <f>SUMPRODUCT($C$16:$E$16,C17:E17)</f>
        <v>21621.621621937225</v>
      </c>
      <c r="C17" s="12">
        <v>0.18</v>
      </c>
      <c r="D17" s="12">
        <v>0.32</v>
      </c>
      <c r="E17" s="12">
        <v>0.48</v>
      </c>
      <c r="F17" s="5"/>
    </row>
    <row r="18" spans="1:6" ht="13.5" thickBot="1">
      <c r="A18" t="s">
        <v>14</v>
      </c>
      <c r="B18" s="6">
        <f>SUMPRODUCT($C$16:$E$16,C18:E18)</f>
        <v>31732.090090631827</v>
      </c>
      <c r="C18" s="7">
        <v>0.8</v>
      </c>
      <c r="D18" s="7">
        <v>0.69</v>
      </c>
      <c r="E18" s="7">
        <v>0.52</v>
      </c>
      <c r="F18" s="5"/>
    </row>
    <row r="19" spans="1:6" ht="13.5" thickBot="1">
      <c r="A19" t="s">
        <v>68</v>
      </c>
      <c r="B19" s="6">
        <f>SUMPRODUCT($C$16:$E$16,C19:E19)</f>
        <v>6756.756756855383</v>
      </c>
      <c r="C19" s="7">
        <v>0.11</v>
      </c>
      <c r="D19" s="7">
        <v>0.1</v>
      </c>
      <c r="E19" s="7">
        <v>0.15</v>
      </c>
      <c r="F19" s="5"/>
    </row>
    <row r="22" ht="12.75">
      <c r="A22" s="4" t="s">
        <v>15</v>
      </c>
    </row>
    <row r="24" spans="2:8" ht="12.75">
      <c r="B24" s="2"/>
      <c r="C24" s="2" t="s">
        <v>16</v>
      </c>
      <c r="D24" s="2" t="s">
        <v>17</v>
      </c>
      <c r="E24" s="2" t="s">
        <v>18</v>
      </c>
      <c r="F24" s="2" t="s">
        <v>19</v>
      </c>
      <c r="G24" s="2"/>
      <c r="H24" s="2"/>
    </row>
    <row r="25" spans="2:8" ht="13.5" thickBot="1">
      <c r="B25" s="2"/>
      <c r="C25" s="2">
        <v>40000</v>
      </c>
      <c r="D25" s="2">
        <v>40000</v>
      </c>
      <c r="E25" s="2" t="s">
        <v>28</v>
      </c>
      <c r="F25" s="2" t="s">
        <v>28</v>
      </c>
      <c r="G25" s="2"/>
      <c r="H25" s="2"/>
    </row>
    <row r="26" spans="2:8" ht="13.5" thickBot="1">
      <c r="B26" s="27" t="s">
        <v>70</v>
      </c>
      <c r="C26" s="28">
        <v>40000</v>
      </c>
      <c r="D26" s="29">
        <v>40000</v>
      </c>
      <c r="E26" s="29">
        <v>38988.28828868863</v>
      </c>
      <c r="F26" s="30">
        <v>58851.66931573005</v>
      </c>
      <c r="G26" s="31" t="s">
        <v>71</v>
      </c>
      <c r="H26" s="23" t="s">
        <v>72</v>
      </c>
    </row>
    <row r="27" spans="1:10" ht="12.75">
      <c r="A27" s="2" t="s">
        <v>1</v>
      </c>
      <c r="B27" s="24">
        <f>$B$7</f>
        <v>27400</v>
      </c>
      <c r="C27" s="26">
        <f>(17/37)</f>
        <v>0.4594594594594595</v>
      </c>
      <c r="D27" s="26"/>
      <c r="E27" s="26"/>
      <c r="F27" s="26"/>
      <c r="G27" s="16">
        <f>SUMPRODUCT($C$26:$F$26,C27:F27)</f>
        <v>18378.37837837838</v>
      </c>
      <c r="H27" s="24">
        <f>B27-G27</f>
        <v>9021.62162162162</v>
      </c>
      <c r="I27" s="2" t="s">
        <v>69</v>
      </c>
      <c r="J27" s="2">
        <v>0</v>
      </c>
    </row>
    <row r="28" spans="1:10" ht="12.75">
      <c r="A28" s="2" t="s">
        <v>13</v>
      </c>
      <c r="B28" s="24">
        <f>$B$17</f>
        <v>21621.621621937225</v>
      </c>
      <c r="C28" s="25">
        <f>(20/37)</f>
        <v>0.5405405405405406</v>
      </c>
      <c r="D28" s="25"/>
      <c r="E28" s="25"/>
      <c r="F28" s="25"/>
      <c r="G28" s="16">
        <f>SUMPRODUCT($C$26:$F$26,C28:F28)</f>
        <v>21621.621621621623</v>
      </c>
      <c r="H28" s="24">
        <f>B28-G28</f>
        <v>3.156019374728203E-07</v>
      </c>
      <c r="I28" s="2" t="s">
        <v>69</v>
      </c>
      <c r="J28" s="2">
        <v>0</v>
      </c>
    </row>
    <row r="29" spans="1:10" ht="12.75">
      <c r="A29" s="2" t="s">
        <v>2</v>
      </c>
      <c r="B29" s="24">
        <f>$B$8-($C$16+$D$16)</f>
        <v>39999.99999941796</v>
      </c>
      <c r="C29" s="25"/>
      <c r="D29" s="25">
        <v>1</v>
      </c>
      <c r="E29" s="25"/>
      <c r="F29" s="25"/>
      <c r="G29" s="16">
        <f>SUMPRODUCT($C$26:$F$26,C29:F29)</f>
        <v>40000</v>
      </c>
      <c r="H29" s="24">
        <f>B29-G29</f>
        <v>-5.820402293466032E-07</v>
      </c>
      <c r="I29" s="2" t="s">
        <v>69</v>
      </c>
      <c r="J29" s="2">
        <v>0</v>
      </c>
    </row>
    <row r="30" spans="1:10" ht="12.75">
      <c r="A30" s="2" t="s">
        <v>3</v>
      </c>
      <c r="B30" s="24">
        <f>$B$9-$E$16</f>
        <v>38988.288288018804</v>
      </c>
      <c r="C30" s="25"/>
      <c r="D30" s="25"/>
      <c r="E30" s="25">
        <v>1</v>
      </c>
      <c r="F30" s="25"/>
      <c r="G30" s="16">
        <f>SUMPRODUCT($C$26:$F$26,C30:F30)</f>
        <v>38988.28828868863</v>
      </c>
      <c r="H30" s="24">
        <f>B30-G30</f>
        <v>-6.698246579617262E-07</v>
      </c>
      <c r="I30" s="2" t="s">
        <v>69</v>
      </c>
      <c r="J30" s="2">
        <v>0</v>
      </c>
    </row>
    <row r="31" spans="1:10" ht="12.75">
      <c r="A31" s="2" t="s">
        <v>14</v>
      </c>
      <c r="B31" s="24">
        <f>$B$18</f>
        <v>31732.090090631827</v>
      </c>
      <c r="C31" s="25"/>
      <c r="D31" s="25"/>
      <c r="E31" s="25"/>
      <c r="F31" s="25">
        <f>(2/19)</f>
        <v>0.10526315789473684</v>
      </c>
      <c r="G31" s="16">
        <f>SUMPRODUCT($C$26:$F$26,C31:F31)</f>
        <v>6194.912559550531</v>
      </c>
      <c r="H31" s="24">
        <f>B31-G31</f>
        <v>25537.177531081295</v>
      </c>
      <c r="I31" s="2" t="s">
        <v>69</v>
      </c>
      <c r="J31" s="2">
        <v>0</v>
      </c>
    </row>
    <row r="32" spans="1:10" ht="12.75">
      <c r="A32" s="2" t="s">
        <v>4</v>
      </c>
      <c r="B32" s="24">
        <f>$B$19+$B$10</f>
        <v>52656.756756855386</v>
      </c>
      <c r="C32" s="25"/>
      <c r="D32" s="25"/>
      <c r="E32" s="25"/>
      <c r="F32" s="25">
        <f>(17/19)</f>
        <v>0.8947368421052632</v>
      </c>
      <c r="G32" s="16">
        <f>SUMPRODUCT($C$26:$F$26,C32:F32)</f>
        <v>52656.756756179515</v>
      </c>
      <c r="H32" s="24">
        <f>B32-G32</f>
        <v>6.758709787391126E-07</v>
      </c>
      <c r="I32" s="2" t="s">
        <v>69</v>
      </c>
      <c r="J32" s="2">
        <v>0</v>
      </c>
    </row>
    <row r="33" spans="2:8" ht="12.75">
      <c r="B33" s="23" t="s">
        <v>21</v>
      </c>
      <c r="C33" s="7">
        <v>43.25</v>
      </c>
      <c r="D33" s="7">
        <v>39.75</v>
      </c>
      <c r="E33" s="7">
        <v>39</v>
      </c>
      <c r="F33" s="7">
        <v>30</v>
      </c>
      <c r="G33" s="23"/>
      <c r="H33" s="23"/>
    </row>
    <row r="34" spans="2:8" ht="12.75">
      <c r="B34" s="2" t="s">
        <v>73</v>
      </c>
      <c r="C34" s="2">
        <f>C33*C26</f>
        <v>1730000</v>
      </c>
      <c r="D34" s="2">
        <f>D33*D26</f>
        <v>1590000</v>
      </c>
      <c r="E34" s="2">
        <f>E33*E26</f>
        <v>1520543.2432588565</v>
      </c>
      <c r="F34" s="2">
        <f>F33*F26</f>
        <v>1765550.0794719015</v>
      </c>
      <c r="G34" s="2"/>
      <c r="H34" s="2"/>
    </row>
    <row r="36" spans="2:7" ht="13.5" thickBot="1">
      <c r="B36" s="2"/>
      <c r="C36" s="2" t="s">
        <v>22</v>
      </c>
      <c r="D36" s="2"/>
      <c r="E36" s="2" t="s">
        <v>23</v>
      </c>
      <c r="F36" s="2"/>
      <c r="G36" s="2"/>
    </row>
    <row r="37" spans="2:7" ht="13.5" thickBot="1">
      <c r="B37" s="14" t="s">
        <v>26</v>
      </c>
      <c r="C37" s="6">
        <f>SUM(C34:F34)</f>
        <v>6606093.322730757</v>
      </c>
      <c r="D37" s="2" t="s">
        <v>24</v>
      </c>
      <c r="E37" s="6">
        <f>SUM(C12:E12)</f>
        <v>5015000</v>
      </c>
      <c r="F37" s="2" t="s">
        <v>25</v>
      </c>
      <c r="G37" s="35">
        <f>C37-E37</f>
        <v>1591093.3227307573</v>
      </c>
    </row>
  </sheetData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jsoares</cp:lastModifiedBy>
  <cp:lastPrinted>2000-11-06T14:59:31Z</cp:lastPrinted>
  <dcterms:created xsi:type="dcterms:W3CDTF">2000-11-02T09:44:41Z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